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tabRatio="875"/>
  </bookViews>
  <sheets>
    <sheet name="Расчет доз удобрений" sheetId="9" r:id="rId1"/>
    <sheet name="Сравнение схем по итогам опытов" sheetId="10" r:id="rId2"/>
    <sheet name="опыт 14-14-23" sheetId="11" r:id="rId3"/>
  </sheets>
  <calcPr calcId="152511"/>
</workbook>
</file>

<file path=xl/calcChain.xml><?xml version="1.0" encoding="utf-8"?>
<calcChain xmlns="http://schemas.openxmlformats.org/spreadsheetml/2006/main">
  <c r="D28" i="11" l="1"/>
  <c r="D29" i="11"/>
  <c r="D31" i="11"/>
  <c r="D34" i="11"/>
  <c r="D35" i="11"/>
  <c r="D36" i="11"/>
  <c r="D39" i="11"/>
  <c r="J30" i="11"/>
  <c r="G30" i="11"/>
  <c r="C17" i="11"/>
  <c r="C19" i="11" s="1"/>
  <c r="C20" i="11" s="1"/>
  <c r="J18" i="11"/>
  <c r="M36" i="11"/>
  <c r="J36" i="11"/>
  <c r="G36" i="11"/>
  <c r="M35" i="11"/>
  <c r="J35" i="11"/>
  <c r="G35" i="11"/>
  <c r="M34" i="11"/>
  <c r="J34" i="11"/>
  <c r="G34" i="11"/>
  <c r="M30" i="11"/>
  <c r="M29" i="11"/>
  <c r="J29" i="11"/>
  <c r="G29" i="11"/>
  <c r="M21" i="11"/>
  <c r="J21" i="11"/>
  <c r="G21" i="11"/>
  <c r="M18" i="11"/>
  <c r="K18" i="11"/>
  <c r="H18" i="11"/>
  <c r="H19" i="11" s="1"/>
  <c r="H20" i="11" s="1"/>
  <c r="H22" i="11" s="1"/>
  <c r="G18" i="11"/>
  <c r="E18" i="11"/>
  <c r="K17" i="11"/>
  <c r="E17" i="11"/>
  <c r="M16" i="11"/>
  <c r="J16" i="11"/>
  <c r="G16" i="11"/>
  <c r="M13" i="11"/>
  <c r="J13" i="11"/>
  <c r="G13" i="11"/>
  <c r="M12" i="11"/>
  <c r="J12" i="11"/>
  <c r="G12" i="11"/>
  <c r="M11" i="11"/>
  <c r="J11" i="11"/>
  <c r="G11" i="11"/>
  <c r="M10" i="11"/>
  <c r="J10" i="11"/>
  <c r="G10" i="11"/>
  <c r="M9" i="11"/>
  <c r="J9" i="11"/>
  <c r="G9" i="11"/>
  <c r="M8" i="11"/>
  <c r="J8" i="11"/>
  <c r="G8" i="11"/>
  <c r="M6" i="11"/>
  <c r="J6" i="11"/>
  <c r="G6" i="11"/>
  <c r="M5" i="11"/>
  <c r="J5" i="11"/>
  <c r="G5" i="11"/>
  <c r="K17" i="10"/>
  <c r="K23" i="10"/>
  <c r="K22" i="10"/>
  <c r="K20" i="10"/>
  <c r="H20" i="10"/>
  <c r="H15" i="10"/>
  <c r="J23" i="10"/>
  <c r="G23" i="10"/>
  <c r="G14" i="10"/>
  <c r="J39" i="11" l="1"/>
  <c r="M39" i="11"/>
  <c r="G39" i="11"/>
  <c r="J31" i="11"/>
  <c r="H7" i="11" s="1"/>
  <c r="H14" i="11" s="1"/>
  <c r="I7" i="11" s="1"/>
  <c r="G31" i="11"/>
  <c r="E7" i="11" s="1"/>
  <c r="E14" i="11" s="1"/>
  <c r="M31" i="11"/>
  <c r="K7" i="11" s="1"/>
  <c r="C7" i="11"/>
  <c r="C22" i="11"/>
  <c r="E19" i="11"/>
  <c r="E20" i="11" s="1"/>
  <c r="E22" i="11" s="1"/>
  <c r="G17" i="11"/>
  <c r="G19" i="11" s="1"/>
  <c r="G20" i="11" s="1"/>
  <c r="G22" i="11" s="1"/>
  <c r="K19" i="11"/>
  <c r="K20" i="11" s="1"/>
  <c r="K22" i="11" s="1"/>
  <c r="J17" i="11"/>
  <c r="M17" i="11"/>
  <c r="M32" i="10"/>
  <c r="M33" i="10" s="1"/>
  <c r="K7" i="10" s="1"/>
  <c r="K14" i="10" s="1"/>
  <c r="M29" i="10"/>
  <c r="J29" i="10"/>
  <c r="J31" i="10"/>
  <c r="G30" i="10"/>
  <c r="G29" i="10"/>
  <c r="G28" i="10"/>
  <c r="M38" i="10"/>
  <c r="J38" i="10"/>
  <c r="G38" i="10"/>
  <c r="D38" i="10"/>
  <c r="M37" i="10"/>
  <c r="J37" i="10"/>
  <c r="G37" i="10"/>
  <c r="D37" i="10"/>
  <c r="M36" i="10"/>
  <c r="J36" i="10"/>
  <c r="J41" i="10" s="1"/>
  <c r="G36" i="10"/>
  <c r="G41" i="10" s="1"/>
  <c r="D36" i="10"/>
  <c r="D41" i="10" s="1"/>
  <c r="D29" i="10"/>
  <c r="D28" i="10"/>
  <c r="M21" i="10"/>
  <c r="J21" i="10"/>
  <c r="G21" i="10"/>
  <c r="M18" i="10"/>
  <c r="K18" i="10"/>
  <c r="J18" i="10"/>
  <c r="H18" i="10"/>
  <c r="G18" i="10"/>
  <c r="E18" i="10"/>
  <c r="H19" i="10"/>
  <c r="E17" i="10"/>
  <c r="C17" i="10"/>
  <c r="M16" i="10"/>
  <c r="J16" i="10"/>
  <c r="G16" i="10"/>
  <c r="H14" i="10"/>
  <c r="I7" i="10" s="1"/>
  <c r="M13" i="10"/>
  <c r="J13" i="10"/>
  <c r="G13" i="10"/>
  <c r="M12" i="10"/>
  <c r="J12" i="10"/>
  <c r="G12" i="10"/>
  <c r="M11" i="10"/>
  <c r="J11" i="10"/>
  <c r="G11" i="10"/>
  <c r="M10" i="10"/>
  <c r="J10" i="10"/>
  <c r="G10" i="10"/>
  <c r="M9" i="10"/>
  <c r="J9" i="10"/>
  <c r="G9" i="10"/>
  <c r="M8" i="10"/>
  <c r="J8" i="10"/>
  <c r="G8" i="10"/>
  <c r="M6" i="10"/>
  <c r="J6" i="10"/>
  <c r="G6" i="10"/>
  <c r="M5" i="10"/>
  <c r="J5" i="10"/>
  <c r="G5" i="10"/>
  <c r="C14" i="11" l="1"/>
  <c r="D7" i="11" s="1"/>
  <c r="I13" i="11"/>
  <c r="I10" i="11"/>
  <c r="I5" i="11"/>
  <c r="I12" i="11"/>
  <c r="J7" i="11"/>
  <c r="I11" i="11"/>
  <c r="I8" i="11"/>
  <c r="H15" i="11"/>
  <c r="I6" i="11"/>
  <c r="I9" i="11"/>
  <c r="H23" i="11"/>
  <c r="M7" i="11"/>
  <c r="G7" i="11"/>
  <c r="C15" i="11"/>
  <c r="K14" i="11"/>
  <c r="K23" i="11" s="1"/>
  <c r="C23" i="11"/>
  <c r="C25" i="11" s="1"/>
  <c r="F10" i="11"/>
  <c r="F13" i="11"/>
  <c r="F9" i="11"/>
  <c r="F11" i="11"/>
  <c r="F6" i="11"/>
  <c r="E15" i="11"/>
  <c r="G14" i="11"/>
  <c r="F12" i="11"/>
  <c r="F8" i="11"/>
  <c r="F5" i="11"/>
  <c r="E23" i="11"/>
  <c r="J14" i="11"/>
  <c r="M19" i="11"/>
  <c r="M20" i="11" s="1"/>
  <c r="M22" i="11" s="1"/>
  <c r="F7" i="11"/>
  <c r="J19" i="11"/>
  <c r="J20" i="11" s="1"/>
  <c r="J22" i="11" s="1"/>
  <c r="L12" i="10"/>
  <c r="L8" i="10"/>
  <c r="I8" i="10"/>
  <c r="I6" i="10"/>
  <c r="M17" i="10"/>
  <c r="I11" i="10"/>
  <c r="I9" i="10"/>
  <c r="I10" i="10"/>
  <c r="I12" i="10"/>
  <c r="I5" i="10"/>
  <c r="I14" i="10" s="1"/>
  <c r="I13" i="10"/>
  <c r="J33" i="10"/>
  <c r="L7" i="10"/>
  <c r="L11" i="10"/>
  <c r="E19" i="10"/>
  <c r="E20" i="10" s="1"/>
  <c r="E22" i="10" s="1"/>
  <c r="L6" i="10"/>
  <c r="L10" i="10"/>
  <c r="M41" i="10"/>
  <c r="L5" i="10"/>
  <c r="L9" i="10"/>
  <c r="L13" i="10"/>
  <c r="K19" i="10"/>
  <c r="M23" i="10" s="1"/>
  <c r="G33" i="10"/>
  <c r="E7" i="10" s="1"/>
  <c r="D33" i="10"/>
  <c r="C7" i="10" s="1"/>
  <c r="M19" i="10"/>
  <c r="M20" i="10" s="1"/>
  <c r="M22" i="10" s="1"/>
  <c r="H22" i="10"/>
  <c r="H23" i="10" s="1"/>
  <c r="J17" i="10"/>
  <c r="C19" i="10"/>
  <c r="C20" i="10" s="1"/>
  <c r="C22" i="10" s="1"/>
  <c r="G17" i="10"/>
  <c r="D5" i="11" l="1"/>
  <c r="D9" i="11"/>
  <c r="D13" i="11"/>
  <c r="D8" i="11"/>
  <c r="D6" i="11"/>
  <c r="D10" i="11"/>
  <c r="D12" i="11"/>
  <c r="D11" i="11"/>
  <c r="I14" i="11"/>
  <c r="H25" i="11"/>
  <c r="H24" i="11"/>
  <c r="C24" i="11"/>
  <c r="J24" i="11" s="1"/>
  <c r="J15" i="11"/>
  <c r="K25" i="11"/>
  <c r="K24" i="11"/>
  <c r="L11" i="11"/>
  <c r="M14" i="11"/>
  <c r="K15" i="11"/>
  <c r="M15" i="11" s="1"/>
  <c r="L6" i="11"/>
  <c r="L9" i="11"/>
  <c r="L5" i="11"/>
  <c r="L7" i="11"/>
  <c r="L12" i="11"/>
  <c r="L8" i="11"/>
  <c r="L13" i="11"/>
  <c r="L10" i="11"/>
  <c r="M25" i="11"/>
  <c r="J25" i="11"/>
  <c r="J23" i="11"/>
  <c r="E24" i="11"/>
  <c r="G23" i="11"/>
  <c r="E25" i="11"/>
  <c r="G25" i="11" s="1"/>
  <c r="F14" i="11"/>
  <c r="G15" i="11"/>
  <c r="M23" i="11"/>
  <c r="E14" i="10"/>
  <c r="G7" i="10"/>
  <c r="E23" i="10"/>
  <c r="E24" i="10" s="1"/>
  <c r="C14" i="10"/>
  <c r="M7" i="10"/>
  <c r="J7" i="10"/>
  <c r="L14" i="10"/>
  <c r="K24" i="10"/>
  <c r="K25" i="10"/>
  <c r="E25" i="10"/>
  <c r="J19" i="10"/>
  <c r="J20" i="10" s="1"/>
  <c r="J22" i="10" s="1"/>
  <c r="C15" i="10"/>
  <c r="H25" i="10"/>
  <c r="H24" i="10"/>
  <c r="G19" i="10"/>
  <c r="G20" i="10" s="1"/>
  <c r="G22" i="10" s="1"/>
  <c r="K15" i="10"/>
  <c r="E15" i="10"/>
  <c r="M24" i="11" l="1"/>
  <c r="L14" i="11"/>
  <c r="G24" i="11"/>
  <c r="G15" i="10"/>
  <c r="D12" i="10"/>
  <c r="D6" i="10"/>
  <c r="D9" i="10"/>
  <c r="J14" i="10"/>
  <c r="D8" i="10"/>
  <c r="D10" i="10"/>
  <c r="D11" i="10"/>
  <c r="M14" i="10"/>
  <c r="D13" i="10"/>
  <c r="D5" i="10"/>
  <c r="F12" i="10"/>
  <c r="F11" i="10"/>
  <c r="F13" i="10"/>
  <c r="F5" i="10"/>
  <c r="F14" i="10" s="1"/>
  <c r="F9" i="10"/>
  <c r="F6" i="10"/>
  <c r="F10" i="10"/>
  <c r="F8" i="10"/>
  <c r="D7" i="10"/>
  <c r="F7" i="10"/>
  <c r="C23" i="10"/>
  <c r="J15" i="10"/>
  <c r="M15" i="10"/>
  <c r="C24" i="10" l="1"/>
  <c r="C25" i="10"/>
  <c r="M25" i="10" l="1"/>
  <c r="J25" i="10"/>
  <c r="G25" i="10"/>
  <c r="G24" i="10"/>
  <c r="J24" i="10"/>
  <c r="M24" i="10"/>
  <c r="J23" i="9" l="1"/>
  <c r="D23" i="9" l="1"/>
  <c r="C23" i="9"/>
  <c r="I23" i="9" l="1"/>
  <c r="F59" i="9"/>
  <c r="C59" i="9"/>
  <c r="E57" i="9"/>
  <c r="C57" i="9"/>
  <c r="D55" i="9"/>
  <c r="C55" i="9"/>
  <c r="F41" i="9"/>
  <c r="E39" i="9"/>
  <c r="C41" i="9"/>
  <c r="C39" i="9"/>
  <c r="D37" i="9"/>
  <c r="C37" i="9"/>
  <c r="G21" i="9"/>
  <c r="H21" i="9"/>
  <c r="I21" i="9" s="1"/>
  <c r="J21" i="9" s="1"/>
  <c r="C21" i="9"/>
  <c r="F19" i="9"/>
  <c r="C19" i="9"/>
  <c r="I19" i="9" s="1"/>
  <c r="J19" i="9" s="1"/>
  <c r="E17" i="9"/>
  <c r="H17" i="9"/>
  <c r="C17" i="9"/>
  <c r="I17" i="9" s="1"/>
  <c r="J17" i="9" s="1"/>
  <c r="D15" i="9"/>
  <c r="H15" i="9"/>
  <c r="C15" i="9"/>
  <c r="I15" i="9" s="1"/>
  <c r="J15" i="9" s="1"/>
  <c r="H55" i="9" l="1"/>
  <c r="G55" i="9"/>
  <c r="G41" i="9"/>
  <c r="H41" i="9"/>
  <c r="G57" i="9"/>
  <c r="H57" i="9"/>
  <c r="H37" i="9"/>
  <c r="G37" i="9"/>
  <c r="G39" i="9"/>
  <c r="H39" i="9"/>
  <c r="H59" i="9"/>
  <c r="G59" i="9"/>
</calcChain>
</file>

<file path=xl/sharedStrings.xml><?xml version="1.0" encoding="utf-8"?>
<sst xmlns="http://schemas.openxmlformats.org/spreadsheetml/2006/main" count="309" uniqueCount="88">
  <si>
    <t>N</t>
  </si>
  <si>
    <t xml:space="preserve">N </t>
  </si>
  <si>
    <r>
      <t>Р</t>
    </r>
    <r>
      <rPr>
        <b/>
        <sz val="9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>О</t>
    </r>
    <r>
      <rPr>
        <b/>
        <sz val="9"/>
        <color rgb="FF000000"/>
        <rFont val="Times New Roman"/>
        <family val="1"/>
        <charset val="204"/>
      </rPr>
      <t xml:space="preserve">5 </t>
    </r>
  </si>
  <si>
    <t>Потребность в элементах питания под озимую пшеницу на планируемую прибавку урожая 2т/га (урожайность без удобрений 5,5 т/га)</t>
  </si>
  <si>
    <t>AN</t>
  </si>
  <si>
    <t>NP 12:52</t>
  </si>
  <si>
    <t>KCl</t>
  </si>
  <si>
    <t>P</t>
  </si>
  <si>
    <t>K</t>
  </si>
  <si>
    <t>Цена за тонну</t>
  </si>
  <si>
    <t>Схема 1, кг/га</t>
  </si>
  <si>
    <t>Стоимость схемы 1, руб/га</t>
  </si>
  <si>
    <t>Стоимость схемы 2, руб/га</t>
  </si>
  <si>
    <t>Стоимотсь схемы, руб/га</t>
  </si>
  <si>
    <t>Схема 2, кг/га</t>
  </si>
  <si>
    <t>Схема 3, кг/га</t>
  </si>
  <si>
    <t>Стоимость схемы 3, руб/га</t>
  </si>
  <si>
    <t>Схема 4, кг/га</t>
  </si>
  <si>
    <t>Стоимость схемы 5, руб/га</t>
  </si>
  <si>
    <t>Расчет затрат на схему минерального питания</t>
  </si>
  <si>
    <t>Затраты на 1 кг доп урожая</t>
  </si>
  <si>
    <t>Показатели</t>
  </si>
  <si>
    <t>NP 20:20</t>
  </si>
  <si>
    <t>NP 18:46</t>
  </si>
  <si>
    <t xml:space="preserve">Потребность в элементах питания на планируемую урожайность, рН почвы 6 </t>
  </si>
  <si>
    <t>Потребность в элементах питания на планируемую урожайность, рН почвы7</t>
  </si>
  <si>
    <r>
      <t>К</t>
    </r>
    <r>
      <rPr>
        <b/>
        <vertAlign val="subscript"/>
        <sz val="14"/>
        <color rgb="FF000000"/>
        <rFont val="Times New Roman"/>
        <family val="1"/>
        <charset val="204"/>
      </rPr>
      <t>2</t>
    </r>
    <r>
      <rPr>
        <b/>
        <sz val="14"/>
        <color rgb="FF000000"/>
        <rFont val="Times New Roman"/>
        <family val="1"/>
        <charset val="204"/>
      </rPr>
      <t xml:space="preserve">О </t>
    </r>
  </si>
  <si>
    <t>Схема хоз-ва, кг/га</t>
  </si>
  <si>
    <t>Стоимость схемы хоз-ва, руб/га</t>
  </si>
  <si>
    <t>Наименование статьи</t>
  </si>
  <si>
    <t>Ед. изм.</t>
  </si>
  <si>
    <t>Отклонение варианта опыта от контроля (прибавка), руб.</t>
  </si>
  <si>
    <t>Производственные затраты, руб.</t>
  </si>
  <si>
    <t>Доля затрат в структуре себестоимости, %</t>
  </si>
  <si>
    <t>Заработная плата и налоги с ФОТ</t>
  </si>
  <si>
    <t>руб/га</t>
  </si>
  <si>
    <t>Средства защиты растений</t>
  </si>
  <si>
    <t>Минеральные удобрения</t>
  </si>
  <si>
    <t xml:space="preserve">Семена </t>
  </si>
  <si>
    <t>ГСМ</t>
  </si>
  <si>
    <t>Транспортировка</t>
  </si>
  <si>
    <t>Услуги сторонних организаций</t>
  </si>
  <si>
    <t xml:space="preserve">Прочие </t>
  </si>
  <si>
    <t>Постоянные затраты</t>
  </si>
  <si>
    <t xml:space="preserve">Оз. пшеница себестоимость </t>
  </si>
  <si>
    <t>руб/тн</t>
  </si>
  <si>
    <t>Урожайность</t>
  </si>
  <si>
    <t>ц/га</t>
  </si>
  <si>
    <t>Валовой сбор в бункерном весе</t>
  </si>
  <si>
    <t>тн/га</t>
  </si>
  <si>
    <t>% мертвых и живых отходов</t>
  </si>
  <si>
    <t>%</t>
  </si>
  <si>
    <t xml:space="preserve"> мертвые и живые отходы</t>
  </si>
  <si>
    <t>тн</t>
  </si>
  <si>
    <t>Валовой сбор в зачетном весе</t>
  </si>
  <si>
    <t>Цена реализации</t>
  </si>
  <si>
    <t>руб.</t>
  </si>
  <si>
    <t>Выручка</t>
  </si>
  <si>
    <t>Валовая прибыль</t>
  </si>
  <si>
    <t>Валовая прибыль, %</t>
  </si>
  <si>
    <t>Рентабельность производста, %</t>
  </si>
  <si>
    <t>Удобрения</t>
  </si>
  <si>
    <t>Действующая схема удобрения</t>
  </si>
  <si>
    <t>Сульфоаммофос 20:20</t>
  </si>
  <si>
    <t>NРК 14:14:23</t>
  </si>
  <si>
    <t>норма внесения, кг/га</t>
  </si>
  <si>
    <t>цена, руб./кг</t>
  </si>
  <si>
    <t>сумма, руб.</t>
  </si>
  <si>
    <t>Аммофос 12:52</t>
  </si>
  <si>
    <t>Аммиачная селитра (N-34%)</t>
  </si>
  <si>
    <t>Нитроаммофоска 14:14:23</t>
  </si>
  <si>
    <t>на 1 га</t>
  </si>
  <si>
    <t>х</t>
  </si>
  <si>
    <t>СХЗР</t>
  </si>
  <si>
    <t>норма внесения, кг, л/га</t>
  </si>
  <si>
    <t>цена, руб./кг, л</t>
  </si>
  <si>
    <t>Аммофос , 1,5 ц/га перед посевом + амм. селитра, 2,0 ц/га в подкормку (контроль)</t>
  </si>
  <si>
    <t>Аммофос , 1 ц/га + хлористый калий 2,0 ц/га перед посевом + амм. селитра, 2,3 ц/га в подкормку</t>
  </si>
  <si>
    <t>Сульфоаммофос, 3,0 ц/га перед посевом, 2,5 ц/га аммиачной селитры в подкормку</t>
  </si>
  <si>
    <t>14:14:23 - 2 ц/га перед посевом + 2 ц/га ам. Селитры в подкормку</t>
  </si>
  <si>
    <t xml:space="preserve"> </t>
  </si>
  <si>
    <t>14:14:23 - 1 ц/га перед посевом + 2 ц/га ам. Селитры в подкормку</t>
  </si>
  <si>
    <t>14:14:23 - 3 ц/га перед посевом + 2 ц/га ам. Селитры в подкормку</t>
  </si>
  <si>
    <t>Расчет экономической эффективности схем минерального питания в сравнении с хозяйственной схемой</t>
  </si>
  <si>
    <t>Расчет экономической эффективности применения 14-14-23 в  различных дозировках в предпосевное внесение в сравнении с примененимаммофоса (стандартная практика хозяйства)</t>
  </si>
  <si>
    <t>Препарат 1, КЭ (66 г/л+132г/л+56г/л)</t>
  </si>
  <si>
    <t>Препарат 2, ВДГ (500+250 г/кг)</t>
  </si>
  <si>
    <t>Препарат 3, КС (200+80г/л)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</si>
</sst>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0.0%"/>
    <numFmt numFmtId="166" formatCode="#,##0.0"/>
    <numFmt numFmtId="167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vertAlign val="subscript"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indent="1"/>
    </xf>
    <xf numFmtId="0" fontId="11" fillId="2" borderId="11" xfId="0" applyFont="1" applyFill="1" applyBorder="1" applyAlignment="1">
      <alignment horizontal="left" vertical="center" indent="1"/>
    </xf>
    <xf numFmtId="0" fontId="11" fillId="2" borderId="41" xfId="0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vertical="center"/>
    </xf>
    <xf numFmtId="165" fontId="3" fillId="2" borderId="5" xfId="0" applyNumberFormat="1" applyFont="1" applyFill="1" applyBorder="1"/>
    <xf numFmtId="0" fontId="11" fillId="0" borderId="11" xfId="0" applyFont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2" borderId="41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9" fontId="1" fillId="2" borderId="5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11" fillId="0" borderId="23" xfId="0" applyFont="1" applyFill="1" applyBorder="1" applyAlignment="1">
      <alignment horizontal="left" vertical="center" inden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3" fontId="11" fillId="2" borderId="35" xfId="0" applyNumberFormat="1" applyFont="1" applyFill="1" applyBorder="1" applyAlignment="1">
      <alignment vertical="center"/>
    </xf>
    <xf numFmtId="165" fontId="3" fillId="2" borderId="36" xfId="0" applyNumberFormat="1" applyFont="1" applyFill="1" applyBorder="1"/>
    <xf numFmtId="3" fontId="11" fillId="2" borderId="37" xfId="0" applyNumberFormat="1" applyFont="1" applyFill="1" applyBorder="1" applyAlignment="1">
      <alignment vertical="center"/>
    </xf>
    <xf numFmtId="165" fontId="3" fillId="2" borderId="38" xfId="0" applyNumberFormat="1" applyFont="1" applyFill="1" applyBorder="1"/>
    <xf numFmtId="3" fontId="3" fillId="2" borderId="39" xfId="0" applyNumberFormat="1" applyFont="1" applyFill="1" applyBorder="1"/>
    <xf numFmtId="2" fontId="3" fillId="2" borderId="16" xfId="0" applyNumberFormat="1" applyFont="1" applyFill="1" applyBorder="1"/>
    <xf numFmtId="165" fontId="3" fillId="2" borderId="1" xfId="0" applyNumberFormat="1" applyFont="1" applyFill="1" applyBorder="1"/>
    <xf numFmtId="1" fontId="3" fillId="2" borderId="40" xfId="0" applyNumberFormat="1" applyFont="1" applyFill="1" applyBorder="1"/>
    <xf numFmtId="2" fontId="3" fillId="2" borderId="17" xfId="0" applyNumberFormat="1" applyFont="1" applyFill="1" applyBorder="1"/>
    <xf numFmtId="165" fontId="3" fillId="2" borderId="17" xfId="0" applyNumberFormat="1" applyFont="1" applyFill="1" applyBorder="1"/>
    <xf numFmtId="1" fontId="3" fillId="2" borderId="17" xfId="0" applyNumberFormat="1" applyFont="1" applyFill="1" applyBorder="1"/>
    <xf numFmtId="3" fontId="11" fillId="2" borderId="24" xfId="0" applyNumberFormat="1" applyFont="1" applyFill="1" applyBorder="1" applyAlignment="1">
      <alignment vertical="center"/>
    </xf>
    <xf numFmtId="165" fontId="3" fillId="2" borderId="2" xfId="0" applyNumberFormat="1" applyFont="1" applyFill="1" applyBorder="1"/>
    <xf numFmtId="3" fontId="3" fillId="2" borderId="41" xfId="0" applyNumberFormat="1" applyFont="1" applyFill="1" applyBorder="1"/>
    <xf numFmtId="2" fontId="3" fillId="2" borderId="2" xfId="0" applyNumberFormat="1" applyFont="1" applyFill="1" applyBorder="1"/>
    <xf numFmtId="2" fontId="3" fillId="2" borderId="1" xfId="0" applyNumberFormat="1" applyFont="1" applyFill="1" applyBorder="1"/>
    <xf numFmtId="9" fontId="3" fillId="2" borderId="5" xfId="2" applyFont="1" applyFill="1" applyBorder="1"/>
    <xf numFmtId="165" fontId="3" fillId="2" borderId="18" xfId="0" applyNumberFormat="1" applyFont="1" applyFill="1" applyBorder="1"/>
    <xf numFmtId="3" fontId="1" fillId="2" borderId="24" xfId="0" applyNumberFormat="1" applyFont="1" applyFill="1" applyBorder="1" applyAlignment="1">
      <alignment vertical="center"/>
    </xf>
    <xf numFmtId="9" fontId="1" fillId="2" borderId="2" xfId="0" applyNumberFormat="1" applyFont="1" applyFill="1" applyBorder="1" applyAlignment="1">
      <alignment vertical="center"/>
    </xf>
    <xf numFmtId="3" fontId="1" fillId="2" borderId="41" xfId="0" applyNumberFormat="1" applyFont="1" applyFill="1" applyBorder="1"/>
    <xf numFmtId="1" fontId="1" fillId="2" borderId="40" xfId="0" applyNumberFormat="1" applyFont="1" applyFill="1" applyBorder="1"/>
    <xf numFmtId="1" fontId="1" fillId="2" borderId="17" xfId="0" applyNumberFormat="1" applyFont="1" applyFill="1" applyBorder="1"/>
    <xf numFmtId="2" fontId="1" fillId="2" borderId="1" xfId="0" applyNumberFormat="1" applyFont="1" applyFill="1" applyBorder="1"/>
    <xf numFmtId="164" fontId="9" fillId="2" borderId="4" xfId="0" applyNumberFormat="1" applyFont="1" applyFill="1" applyBorder="1"/>
    <xf numFmtId="0" fontId="9" fillId="2" borderId="5" xfId="0" applyFont="1" applyFill="1" applyBorder="1"/>
    <xf numFmtId="0" fontId="9" fillId="2" borderId="24" xfId="0" applyFont="1" applyFill="1" applyBorder="1"/>
    <xf numFmtId="0" fontId="9" fillId="2" borderId="2" xfId="0" applyFont="1" applyFill="1" applyBorder="1"/>
    <xf numFmtId="164" fontId="9" fillId="2" borderId="41" xfId="0" applyNumberFormat="1" applyFont="1" applyFill="1" applyBorder="1"/>
    <xf numFmtId="2" fontId="9" fillId="2" borderId="1" xfId="0" applyNumberFormat="1" applyFont="1" applyFill="1" applyBorder="1"/>
    <xf numFmtId="2" fontId="11" fillId="2" borderId="1" xfId="0" applyNumberFormat="1" applyFont="1" applyFill="1" applyBorder="1"/>
    <xf numFmtId="2" fontId="11" fillId="2" borderId="4" xfId="0" applyNumberFormat="1" applyFont="1" applyFill="1" applyBorder="1"/>
    <xf numFmtId="0" fontId="11" fillId="2" borderId="5" xfId="0" applyFont="1" applyFill="1" applyBorder="1"/>
    <xf numFmtId="0" fontId="11" fillId="2" borderId="24" xfId="0" applyFont="1" applyFill="1" applyBorder="1"/>
    <xf numFmtId="0" fontId="11" fillId="2" borderId="2" xfId="0" applyFont="1" applyFill="1" applyBorder="1"/>
    <xf numFmtId="2" fontId="11" fillId="2" borderId="41" xfId="0" applyNumberFormat="1" applyFont="1" applyFill="1" applyBorder="1"/>
    <xf numFmtId="9" fontId="11" fillId="2" borderId="4" xfId="0" applyNumberFormat="1" applyFont="1" applyFill="1" applyBorder="1"/>
    <xf numFmtId="9" fontId="11" fillId="2" borderId="24" xfId="0" applyNumberFormat="1" applyFont="1" applyFill="1" applyBorder="1"/>
    <xf numFmtId="9" fontId="11" fillId="2" borderId="41" xfId="0" applyNumberFormat="1" applyFont="1" applyFill="1" applyBorder="1"/>
    <xf numFmtId="9" fontId="11" fillId="2" borderId="1" xfId="0" applyNumberFormat="1" applyFont="1" applyFill="1" applyBorder="1"/>
    <xf numFmtId="166" fontId="11" fillId="2" borderId="4" xfId="0" applyNumberFormat="1" applyFont="1" applyFill="1" applyBorder="1" applyAlignment="1">
      <alignment vertical="center"/>
    </xf>
    <xf numFmtId="166" fontId="11" fillId="2" borderId="24" xfId="0" applyNumberFormat="1" applyFont="1" applyFill="1" applyBorder="1" applyAlignment="1">
      <alignment vertical="center"/>
    </xf>
    <xf numFmtId="164" fontId="11" fillId="2" borderId="41" xfId="0" applyNumberFormat="1" applyFont="1" applyFill="1" applyBorder="1"/>
    <xf numFmtId="3" fontId="11" fillId="2" borderId="41" xfId="0" applyNumberFormat="1" applyFont="1" applyFill="1" applyBorder="1"/>
    <xf numFmtId="1" fontId="11" fillId="2" borderId="1" xfId="0" applyNumberFormat="1" applyFont="1" applyFill="1" applyBorder="1"/>
    <xf numFmtId="3" fontId="11" fillId="2" borderId="4" xfId="0" applyNumberFormat="1" applyFont="1" applyFill="1" applyBorder="1"/>
    <xf numFmtId="3" fontId="11" fillId="2" borderId="24" xfId="0" applyNumberFormat="1" applyFont="1" applyFill="1" applyBorder="1"/>
    <xf numFmtId="3" fontId="9" fillId="2" borderId="4" xfId="0" applyNumberFormat="1" applyFont="1" applyFill="1" applyBorder="1"/>
    <xf numFmtId="3" fontId="9" fillId="2" borderId="24" xfId="0" applyNumberFormat="1" applyFont="1" applyFill="1" applyBorder="1"/>
    <xf numFmtId="3" fontId="9" fillId="2" borderId="41" xfId="0" applyNumberFormat="1" applyFont="1" applyFill="1" applyBorder="1"/>
    <xf numFmtId="165" fontId="11" fillId="2" borderId="4" xfId="0" applyNumberFormat="1" applyFont="1" applyFill="1" applyBorder="1"/>
    <xf numFmtId="165" fontId="11" fillId="2" borderId="24" xfId="0" applyNumberFormat="1" applyFont="1" applyFill="1" applyBorder="1"/>
    <xf numFmtId="165" fontId="11" fillId="2" borderId="41" xfId="0" applyNumberFormat="1" applyFont="1" applyFill="1" applyBorder="1"/>
    <xf numFmtId="165" fontId="11" fillId="2" borderId="1" xfId="0" applyNumberFormat="1" applyFont="1" applyFill="1" applyBorder="1"/>
    <xf numFmtId="165" fontId="9" fillId="2" borderId="6" xfId="0" applyNumberFormat="1" applyFont="1" applyFill="1" applyBorder="1"/>
    <xf numFmtId="0" fontId="9" fillId="2" borderId="8" xfId="0" applyFont="1" applyFill="1" applyBorder="1"/>
    <xf numFmtId="165" fontId="9" fillId="2" borderId="42" xfId="0" applyNumberFormat="1" applyFont="1" applyFill="1" applyBorder="1"/>
    <xf numFmtId="0" fontId="9" fillId="2" borderId="43" xfId="0" applyFont="1" applyFill="1" applyBorder="1"/>
    <xf numFmtId="165" fontId="9" fillId="2" borderId="44" xfId="0" applyNumberFormat="1" applyFont="1" applyFill="1" applyBorder="1"/>
    <xf numFmtId="165" fontId="9" fillId="2" borderId="45" xfId="0" applyNumberFormat="1" applyFont="1" applyFill="1" applyBorder="1"/>
    <xf numFmtId="2" fontId="9" fillId="2" borderId="45" xfId="0" applyNumberFormat="1" applyFont="1" applyFill="1" applyBorder="1"/>
    <xf numFmtId="0" fontId="9" fillId="2" borderId="19" xfId="0" applyFont="1" applyFill="1" applyBorder="1" applyAlignment="1">
      <alignment horizontal="center" vertical="center" wrapText="1"/>
    </xf>
    <xf numFmtId="2" fontId="9" fillId="2" borderId="20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" fontId="11" fillId="2" borderId="15" xfId="0" applyNumberFormat="1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wrapText="1"/>
    </xf>
    <xf numFmtId="4" fontId="11" fillId="2" borderId="16" xfId="0" applyNumberFormat="1" applyFont="1" applyFill="1" applyBorder="1" applyAlignment="1">
      <alignment wrapText="1"/>
    </xf>
    <xf numFmtId="4" fontId="11" fillId="2" borderId="15" xfId="0" applyNumberFormat="1" applyFont="1" applyFill="1" applyBorder="1" applyAlignment="1">
      <alignment wrapText="1"/>
    </xf>
    <xf numFmtId="0" fontId="3" fillId="2" borderId="16" xfId="0" applyFont="1" applyFill="1" applyBorder="1"/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wrapText="1"/>
    </xf>
    <xf numFmtId="4" fontId="11" fillId="2" borderId="2" xfId="0" applyNumberFormat="1" applyFont="1" applyFill="1" applyBorder="1" applyAlignment="1">
      <alignment wrapText="1"/>
    </xf>
    <xf numFmtId="4" fontId="11" fillId="2" borderId="4" xfId="0" applyNumberFormat="1" applyFont="1" applyFill="1" applyBorder="1" applyAlignment="1">
      <alignment wrapText="1"/>
    </xf>
    <xf numFmtId="0" fontId="3" fillId="2" borderId="2" xfId="0" applyFont="1" applyFill="1" applyBorder="1"/>
    <xf numFmtId="4" fontId="11" fillId="2" borderId="24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right" wrapText="1"/>
    </xf>
    <xf numFmtId="4" fontId="9" fillId="2" borderId="13" xfId="0" applyNumberFormat="1" applyFont="1" applyFill="1" applyBorder="1" applyAlignment="1">
      <alignment wrapText="1"/>
    </xf>
    <xf numFmtId="4" fontId="9" fillId="2" borderId="6" xfId="0" applyNumberFormat="1" applyFont="1" applyFill="1" applyBorder="1" applyAlignment="1">
      <alignment horizontal="right" wrapText="1"/>
    </xf>
    <xf numFmtId="2" fontId="9" fillId="2" borderId="7" xfId="0" applyNumberFormat="1" applyFont="1" applyFill="1" applyBorder="1" applyAlignment="1">
      <alignment horizontal="right"/>
    </xf>
    <xf numFmtId="2" fontId="1" fillId="2" borderId="7" xfId="0" applyNumberFormat="1" applyFont="1" applyFill="1" applyBorder="1"/>
    <xf numFmtId="0" fontId="9" fillId="2" borderId="46" xfId="0" applyFont="1" applyFill="1" applyBorder="1" applyAlignment="1">
      <alignment horizontal="center" vertical="center" wrapText="1"/>
    </xf>
    <xf numFmtId="2" fontId="9" fillId="2" borderId="47" xfId="0" applyNumberFormat="1" applyFont="1" applyFill="1" applyBorder="1" applyAlignment="1">
      <alignment horizontal="center" wrapText="1"/>
    </xf>
    <xf numFmtId="0" fontId="9" fillId="2" borderId="48" xfId="0" applyFont="1" applyFill="1" applyBorder="1" applyAlignment="1">
      <alignment horizontal="center" wrapText="1"/>
    </xf>
    <xf numFmtId="4" fontId="11" fillId="2" borderId="49" xfId="0" applyNumberFormat="1" applyFont="1" applyFill="1" applyBorder="1" applyAlignment="1">
      <alignment horizontal="center" vertical="center" wrapText="1"/>
    </xf>
    <xf numFmtId="4" fontId="11" fillId="2" borderId="45" xfId="0" applyNumberFormat="1" applyFont="1" applyFill="1" applyBorder="1" applyAlignment="1">
      <alignment wrapText="1"/>
    </xf>
    <xf numFmtId="4" fontId="11" fillId="2" borderId="43" xfId="0" applyNumberFormat="1" applyFont="1" applyFill="1" applyBorder="1" applyAlignment="1">
      <alignment wrapText="1"/>
    </xf>
    <xf numFmtId="1" fontId="3" fillId="2" borderId="1" xfId="0" applyNumberFormat="1" applyFont="1" applyFill="1" applyBorder="1"/>
    <xf numFmtId="4" fontId="11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wrapText="1"/>
    </xf>
    <xf numFmtId="3" fontId="9" fillId="2" borderId="13" xfId="0" applyNumberFormat="1" applyFont="1" applyFill="1" applyBorder="1" applyAlignment="1">
      <alignment wrapText="1"/>
    </xf>
    <xf numFmtId="2" fontId="9" fillId="2" borderId="6" xfId="0" applyNumberFormat="1" applyFont="1" applyFill="1" applyBorder="1" applyAlignment="1">
      <alignment horizontal="right" wrapText="1"/>
    </xf>
    <xf numFmtId="2" fontId="9" fillId="2" borderId="7" xfId="0" applyNumberFormat="1" applyFont="1" applyFill="1" applyBorder="1" applyAlignment="1">
      <alignment horizontal="right" wrapText="1"/>
    </xf>
    <xf numFmtId="1" fontId="3" fillId="2" borderId="7" xfId="0" applyNumberFormat="1" applyFont="1" applyFill="1" applyBorder="1"/>
    <xf numFmtId="0" fontId="11" fillId="2" borderId="34" xfId="0" applyFont="1" applyFill="1" applyBorder="1" applyAlignment="1">
      <alignment horizontal="left" vertical="center" indent="1"/>
    </xf>
    <xf numFmtId="0" fontId="9" fillId="2" borderId="11" xfId="0" applyFont="1" applyFill="1" applyBorder="1" applyAlignment="1">
      <alignment horizontal="left" vertical="center" indent="1"/>
    </xf>
    <xf numFmtId="0" fontId="9" fillId="2" borderId="12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1" fillId="2" borderId="0" xfId="0" applyFont="1" applyFill="1" applyAlignment="1">
      <alignment horizontal="left" indent="1"/>
    </xf>
    <xf numFmtId="0" fontId="11" fillId="2" borderId="50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center" indent="1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3" fontId="9" fillId="2" borderId="3" xfId="1" applyFont="1" applyFill="1" applyBorder="1" applyAlignment="1">
      <alignment horizontal="center" vertical="center"/>
    </xf>
    <xf numFmtId="43" fontId="9" fillId="2" borderId="30" xfId="1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165" fontId="9" fillId="3" borderId="19" xfId="0" applyNumberFormat="1" applyFont="1" applyFill="1" applyBorder="1" applyAlignment="1">
      <alignment horizontal="center"/>
    </xf>
    <xf numFmtId="165" fontId="9" fillId="3" borderId="20" xfId="0" applyNumberFormat="1" applyFont="1" applyFill="1" applyBorder="1" applyAlignment="1">
      <alignment horizontal="center"/>
    </xf>
    <xf numFmtId="165" fontId="9" fillId="3" borderId="22" xfId="0" applyNumberFormat="1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 wrapText="1"/>
    </xf>
    <xf numFmtId="0" fontId="12" fillId="3" borderId="29" xfId="0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65" fontId="9" fillId="2" borderId="19" xfId="0" applyNumberFormat="1" applyFont="1" applyFill="1" applyBorder="1" applyAlignment="1">
      <alignment horizontal="center"/>
    </xf>
    <xf numFmtId="165" fontId="9" fillId="2" borderId="20" xfId="0" applyNumberFormat="1" applyFont="1" applyFill="1" applyBorder="1" applyAlignment="1">
      <alignment horizontal="center"/>
    </xf>
    <xf numFmtId="165" fontId="9" fillId="2" borderId="22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3" fillId="0" borderId="1" xfId="0" applyNumberFormat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0"/>
  <sheetViews>
    <sheetView tabSelected="1" topLeftCell="A2" workbookViewId="0">
      <selection activeCell="L8" sqref="L8"/>
    </sheetView>
  </sheetViews>
  <sheetFormatPr defaultRowHeight="15" x14ac:dyDescent="0.25"/>
  <cols>
    <col min="2" max="2" width="38.42578125" customWidth="1"/>
    <col min="3" max="3" width="11.7109375" customWidth="1"/>
    <col min="4" max="4" width="11.5703125" customWidth="1"/>
    <col min="5" max="5" width="11.5703125" bestFit="1" customWidth="1"/>
    <col min="6" max="6" width="9.28515625" customWidth="1"/>
    <col min="7" max="7" width="10.85546875" customWidth="1"/>
    <col min="8" max="8" width="11.7109375" customWidth="1"/>
    <col min="9" max="9" width="15.7109375" customWidth="1"/>
    <col min="10" max="10" width="10.5703125" customWidth="1"/>
  </cols>
  <sheetData>
    <row r="2" spans="2:12" x14ac:dyDescent="0.25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x14ac:dyDescent="0.25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20.25" x14ac:dyDescent="0.25">
      <c r="B4" s="169"/>
      <c r="C4" s="1" t="s">
        <v>1</v>
      </c>
      <c r="D4" s="1" t="s">
        <v>2</v>
      </c>
      <c r="E4" s="1" t="s">
        <v>26</v>
      </c>
      <c r="F4" s="168"/>
      <c r="G4" s="168"/>
      <c r="H4" s="168"/>
      <c r="I4" s="168"/>
      <c r="J4" s="168"/>
      <c r="K4" s="168"/>
      <c r="L4" s="168"/>
    </row>
    <row r="5" spans="2:12" ht="57.75" customHeight="1" x14ac:dyDescent="0.25">
      <c r="B5" s="170" t="s">
        <v>3</v>
      </c>
      <c r="C5" s="171">
        <v>88.571428571428584</v>
      </c>
      <c r="D5" s="171">
        <v>57.142857142857146</v>
      </c>
      <c r="E5" s="171">
        <v>129.16666666666666</v>
      </c>
      <c r="F5" s="168"/>
      <c r="G5" s="168"/>
      <c r="H5" s="168"/>
      <c r="I5" s="168"/>
      <c r="J5" s="168"/>
      <c r="K5" s="168"/>
      <c r="L5" s="168"/>
    </row>
    <row r="6" spans="2:12" x14ac:dyDescent="0.25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2:12" x14ac:dyDescent="0.25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2:12" ht="30" customHeight="1" x14ac:dyDescent="0.25">
      <c r="B8" s="172" t="s">
        <v>21</v>
      </c>
      <c r="C8" s="172" t="s">
        <v>4</v>
      </c>
      <c r="D8" s="172" t="s">
        <v>5</v>
      </c>
      <c r="E8" s="173">
        <v>0.67796296296296299</v>
      </c>
      <c r="F8" s="173">
        <v>0.59332175925925923</v>
      </c>
      <c r="G8" s="173">
        <v>0.26423611111111112</v>
      </c>
      <c r="H8" s="172" t="s">
        <v>6</v>
      </c>
      <c r="I8" s="174" t="s">
        <v>13</v>
      </c>
      <c r="J8" s="174" t="s">
        <v>20</v>
      </c>
      <c r="K8" s="168"/>
      <c r="L8" s="168"/>
    </row>
    <row r="9" spans="2:12" x14ac:dyDescent="0.25">
      <c r="B9" s="169" t="s">
        <v>0</v>
      </c>
      <c r="C9" s="175">
        <v>34</v>
      </c>
      <c r="D9" s="175">
        <v>12</v>
      </c>
      <c r="E9" s="175">
        <v>16</v>
      </c>
      <c r="F9" s="175">
        <v>14</v>
      </c>
      <c r="G9" s="175">
        <v>6</v>
      </c>
      <c r="H9" s="175"/>
      <c r="I9" s="175"/>
      <c r="J9" s="176"/>
      <c r="K9" s="168"/>
      <c r="L9" s="168"/>
    </row>
    <row r="10" spans="2:12" x14ac:dyDescent="0.25">
      <c r="B10" s="169" t="s">
        <v>7</v>
      </c>
      <c r="C10" s="175"/>
      <c r="D10" s="175">
        <v>52</v>
      </c>
      <c r="E10" s="175">
        <v>16</v>
      </c>
      <c r="F10" s="175">
        <v>14</v>
      </c>
      <c r="G10" s="175">
        <v>20</v>
      </c>
      <c r="H10" s="175"/>
      <c r="I10" s="175"/>
      <c r="J10" s="176"/>
      <c r="K10" s="168"/>
      <c r="L10" s="168"/>
    </row>
    <row r="11" spans="2:12" x14ac:dyDescent="0.25">
      <c r="B11" s="169" t="s">
        <v>8</v>
      </c>
      <c r="C11" s="175"/>
      <c r="D11" s="175"/>
      <c r="E11" s="175">
        <v>16</v>
      </c>
      <c r="F11" s="175">
        <v>23</v>
      </c>
      <c r="G11" s="175">
        <v>30</v>
      </c>
      <c r="H11" s="175">
        <v>60</v>
      </c>
      <c r="I11" s="175"/>
      <c r="J11" s="176"/>
      <c r="K11" s="168"/>
      <c r="L11" s="168"/>
    </row>
    <row r="12" spans="2:12" x14ac:dyDescent="0.25">
      <c r="B12" s="169" t="s">
        <v>9</v>
      </c>
      <c r="C12" s="175">
        <v>10700</v>
      </c>
      <c r="D12" s="175">
        <v>21000</v>
      </c>
      <c r="E12" s="175">
        <v>18100</v>
      </c>
      <c r="F12" s="175">
        <v>18500</v>
      </c>
      <c r="G12" s="175">
        <v>18900</v>
      </c>
      <c r="H12" s="175">
        <v>14800</v>
      </c>
      <c r="I12" s="175"/>
      <c r="J12" s="176"/>
      <c r="K12" s="168"/>
      <c r="L12" s="168"/>
    </row>
    <row r="13" spans="2:12" x14ac:dyDescent="0.25">
      <c r="B13" s="177" t="s">
        <v>19</v>
      </c>
      <c r="C13" s="177"/>
      <c r="D13" s="177"/>
      <c r="E13" s="177"/>
      <c r="F13" s="177"/>
      <c r="G13" s="177"/>
      <c r="H13" s="177"/>
      <c r="I13" s="177"/>
      <c r="J13" s="169"/>
      <c r="K13" s="168"/>
      <c r="L13" s="168"/>
    </row>
    <row r="14" spans="2:12" x14ac:dyDescent="0.25">
      <c r="B14" s="169" t="s">
        <v>10</v>
      </c>
      <c r="C14" s="175">
        <v>230</v>
      </c>
      <c r="D14" s="175">
        <v>100</v>
      </c>
      <c r="E14" s="175"/>
      <c r="F14" s="175"/>
      <c r="G14" s="175"/>
      <c r="H14" s="175">
        <v>200</v>
      </c>
      <c r="I14" s="175"/>
      <c r="J14" s="176"/>
      <c r="K14" s="168"/>
      <c r="L14" s="168"/>
    </row>
    <row r="15" spans="2:12" x14ac:dyDescent="0.25">
      <c r="B15" s="169" t="s">
        <v>11</v>
      </c>
      <c r="C15" s="175">
        <f>C14*C12/1000</f>
        <v>2461</v>
      </c>
      <c r="D15" s="175">
        <f>D14*D12/1000</f>
        <v>2100</v>
      </c>
      <c r="E15" s="175"/>
      <c r="F15" s="175"/>
      <c r="G15" s="175"/>
      <c r="H15" s="175">
        <f>H14*H12/1000</f>
        <v>2960</v>
      </c>
      <c r="I15" s="175">
        <f>SUM(C15:H15)</f>
        <v>7521</v>
      </c>
      <c r="J15" s="178">
        <f>I15/2000</f>
        <v>3.7605</v>
      </c>
      <c r="K15" s="168"/>
      <c r="L15" s="168"/>
    </row>
    <row r="16" spans="2:12" x14ac:dyDescent="0.25">
      <c r="B16" s="169" t="s">
        <v>14</v>
      </c>
      <c r="C16" s="175">
        <v>100</v>
      </c>
      <c r="D16" s="175"/>
      <c r="E16" s="175">
        <v>350</v>
      </c>
      <c r="F16" s="175"/>
      <c r="G16" s="175"/>
      <c r="H16" s="175">
        <v>100</v>
      </c>
      <c r="I16" s="175"/>
      <c r="J16" s="178"/>
      <c r="K16" s="168"/>
      <c r="L16" s="168"/>
    </row>
    <row r="17" spans="2:12" x14ac:dyDescent="0.25">
      <c r="B17" s="169" t="s">
        <v>12</v>
      </c>
      <c r="C17" s="175">
        <f>C16*C12/1000</f>
        <v>1070</v>
      </c>
      <c r="D17" s="175"/>
      <c r="E17" s="175">
        <f>E16*E12/1000</f>
        <v>6335</v>
      </c>
      <c r="F17" s="175"/>
      <c r="G17" s="175"/>
      <c r="H17" s="175">
        <f>H16*H12/1000</f>
        <v>1480</v>
      </c>
      <c r="I17" s="175">
        <f>SUM(C17:H17)</f>
        <v>8885</v>
      </c>
      <c r="J17" s="178">
        <f>I17/2000</f>
        <v>4.4424999999999999</v>
      </c>
      <c r="K17" s="168"/>
      <c r="L17" s="168"/>
    </row>
    <row r="18" spans="2:12" x14ac:dyDescent="0.25">
      <c r="B18" s="169" t="s">
        <v>15</v>
      </c>
      <c r="C18" s="175">
        <v>100</v>
      </c>
      <c r="D18" s="175"/>
      <c r="E18" s="175"/>
      <c r="F18" s="175">
        <v>400</v>
      </c>
      <c r="G18" s="175"/>
      <c r="H18" s="175"/>
      <c r="I18" s="175"/>
      <c r="J18" s="178"/>
      <c r="K18" s="168"/>
      <c r="L18" s="168"/>
    </row>
    <row r="19" spans="2:12" x14ac:dyDescent="0.25">
      <c r="B19" s="169" t="s">
        <v>16</v>
      </c>
      <c r="C19" s="175">
        <f>C18*C12/1000</f>
        <v>1070</v>
      </c>
      <c r="D19" s="175"/>
      <c r="E19" s="175"/>
      <c r="F19" s="175">
        <f>F18*F12/1000</f>
        <v>7400</v>
      </c>
      <c r="G19" s="175"/>
      <c r="H19" s="175"/>
      <c r="I19" s="175">
        <f>SUM(C19:H19)</f>
        <v>8470</v>
      </c>
      <c r="J19" s="178">
        <f>I19/2000</f>
        <v>4.2350000000000003</v>
      </c>
      <c r="K19" s="168"/>
      <c r="L19" s="168"/>
    </row>
    <row r="20" spans="2:12" x14ac:dyDescent="0.25">
      <c r="B20" s="169" t="s">
        <v>17</v>
      </c>
      <c r="C20" s="175">
        <v>200</v>
      </c>
      <c r="D20" s="175"/>
      <c r="E20" s="175"/>
      <c r="F20" s="175"/>
      <c r="G20" s="175">
        <v>250</v>
      </c>
      <c r="H20" s="175">
        <v>100</v>
      </c>
      <c r="I20" s="175"/>
      <c r="J20" s="178"/>
      <c r="K20" s="168"/>
      <c r="L20" s="168"/>
    </row>
    <row r="21" spans="2:12" x14ac:dyDescent="0.25">
      <c r="B21" s="169" t="s">
        <v>18</v>
      </c>
      <c r="C21" s="176">
        <f>C12*C20/1000</f>
        <v>2140</v>
      </c>
      <c r="D21" s="176"/>
      <c r="E21" s="176"/>
      <c r="F21" s="176"/>
      <c r="G21" s="176">
        <f>G12*G20/1000</f>
        <v>4725</v>
      </c>
      <c r="H21" s="176">
        <f>H12*H20/1000</f>
        <v>1480</v>
      </c>
      <c r="I21" s="175">
        <f>SUM(C21:H21)</f>
        <v>8345</v>
      </c>
      <c r="J21" s="178">
        <f>I21/2000</f>
        <v>4.1725000000000003</v>
      </c>
      <c r="K21" s="168"/>
      <c r="L21" s="168"/>
    </row>
    <row r="22" spans="2:12" x14ac:dyDescent="0.25">
      <c r="B22" s="169" t="s">
        <v>27</v>
      </c>
      <c r="C22" s="175">
        <v>200</v>
      </c>
      <c r="D22" s="175">
        <v>150</v>
      </c>
      <c r="E22" s="175"/>
      <c r="F22" s="175"/>
      <c r="G22" s="175"/>
      <c r="H22" s="175"/>
      <c r="I22" s="175"/>
      <c r="J22" s="176"/>
      <c r="K22" s="168"/>
      <c r="L22" s="168"/>
    </row>
    <row r="23" spans="2:12" x14ac:dyDescent="0.25">
      <c r="B23" s="169" t="s">
        <v>28</v>
      </c>
      <c r="C23" s="175">
        <f>C22*C12/1000</f>
        <v>2140</v>
      </c>
      <c r="D23" s="175">
        <f>D22*D12/1000</f>
        <v>3150</v>
      </c>
      <c r="E23" s="175"/>
      <c r="F23" s="175"/>
      <c r="G23" s="175"/>
      <c r="H23" s="175"/>
      <c r="I23" s="175">
        <f>SUM(C23:H23)</f>
        <v>5290</v>
      </c>
      <c r="J23" s="178">
        <f>I23/2000</f>
        <v>2.645</v>
      </c>
      <c r="K23" s="168"/>
      <c r="L23" s="168"/>
    </row>
    <row r="24" spans="2:12" x14ac:dyDescent="0.25"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</row>
    <row r="25" spans="2:12" ht="18" customHeight="1" x14ac:dyDescent="0.25">
      <c r="B25" s="169"/>
      <c r="C25" s="1" t="s">
        <v>1</v>
      </c>
      <c r="D25" s="1" t="s">
        <v>2</v>
      </c>
      <c r="E25" s="1" t="s">
        <v>26</v>
      </c>
      <c r="F25" s="168"/>
      <c r="G25" s="168"/>
      <c r="H25" s="168"/>
      <c r="I25" s="168"/>
      <c r="J25" s="168"/>
      <c r="K25" s="168"/>
      <c r="L25" s="168"/>
    </row>
    <row r="26" spans="2:12" ht="31.5" customHeight="1" x14ac:dyDescent="0.25">
      <c r="B26" s="170" t="s">
        <v>24</v>
      </c>
      <c r="C26" s="2">
        <v>162.85714285714286</v>
      </c>
      <c r="D26" s="2">
        <v>150.19999999999999</v>
      </c>
      <c r="E26" s="2"/>
      <c r="F26" s="168"/>
      <c r="G26" s="168"/>
      <c r="H26" s="168"/>
      <c r="I26" s="168"/>
      <c r="J26" s="168"/>
      <c r="K26" s="168"/>
      <c r="L26" s="168"/>
    </row>
    <row r="27" spans="2:12" x14ac:dyDescent="0.25"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</row>
    <row r="28" spans="2:12" x14ac:dyDescent="0.25"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</row>
    <row r="29" spans="2:12" x14ac:dyDescent="0.25"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</row>
    <row r="30" spans="2:12" ht="43.5" customHeight="1" x14ac:dyDescent="0.25">
      <c r="B30" s="172" t="s">
        <v>21</v>
      </c>
      <c r="C30" s="172" t="s">
        <v>4</v>
      </c>
      <c r="D30" s="172" t="s">
        <v>5</v>
      </c>
      <c r="E30" s="173" t="s">
        <v>22</v>
      </c>
      <c r="F30" s="172" t="s">
        <v>23</v>
      </c>
      <c r="G30" s="174" t="s">
        <v>13</v>
      </c>
      <c r="H30" s="174" t="s">
        <v>20</v>
      </c>
      <c r="I30" s="168"/>
      <c r="J30" s="168"/>
      <c r="K30" s="168"/>
      <c r="L30" s="168"/>
    </row>
    <row r="31" spans="2:12" x14ac:dyDescent="0.25">
      <c r="B31" s="169" t="s">
        <v>0</v>
      </c>
      <c r="C31" s="175">
        <v>34</v>
      </c>
      <c r="D31" s="175">
        <v>12</v>
      </c>
      <c r="E31" s="175">
        <v>20</v>
      </c>
      <c r="F31" s="175"/>
      <c r="G31" s="179"/>
      <c r="H31" s="169"/>
      <c r="I31" s="168"/>
      <c r="J31" s="168"/>
      <c r="K31" s="168"/>
      <c r="L31" s="168"/>
    </row>
    <row r="32" spans="2:12" x14ac:dyDescent="0.25">
      <c r="B32" s="169" t="s">
        <v>7</v>
      </c>
      <c r="C32" s="175"/>
      <c r="D32" s="175">
        <v>52</v>
      </c>
      <c r="E32" s="175">
        <v>20</v>
      </c>
      <c r="F32" s="175"/>
      <c r="G32" s="179"/>
      <c r="H32" s="169"/>
      <c r="I32" s="168"/>
      <c r="J32" s="168"/>
      <c r="K32" s="168"/>
      <c r="L32" s="168"/>
    </row>
    <row r="33" spans="2:12" x14ac:dyDescent="0.25">
      <c r="B33" s="169" t="s">
        <v>8</v>
      </c>
      <c r="C33" s="175"/>
      <c r="D33" s="175"/>
      <c r="E33" s="175"/>
      <c r="F33" s="175"/>
      <c r="G33" s="179"/>
      <c r="H33" s="169"/>
      <c r="I33" s="168"/>
      <c r="J33" s="168"/>
      <c r="K33" s="168"/>
      <c r="L33" s="168"/>
    </row>
    <row r="34" spans="2:12" x14ac:dyDescent="0.25">
      <c r="B34" s="169" t="s">
        <v>9</v>
      </c>
      <c r="C34" s="175">
        <v>10700</v>
      </c>
      <c r="D34" s="175">
        <v>21000</v>
      </c>
      <c r="E34" s="175">
        <v>12600</v>
      </c>
      <c r="F34" s="175">
        <v>21000</v>
      </c>
      <c r="G34" s="179"/>
      <c r="H34" s="169"/>
      <c r="I34" s="168"/>
      <c r="J34" s="168"/>
      <c r="K34" s="168"/>
      <c r="L34" s="168"/>
    </row>
    <row r="35" spans="2:12" x14ac:dyDescent="0.25">
      <c r="B35" s="180" t="s">
        <v>19</v>
      </c>
      <c r="C35" s="181"/>
      <c r="D35" s="181"/>
      <c r="E35" s="181"/>
      <c r="F35" s="181"/>
      <c r="G35" s="181"/>
      <c r="H35" s="182"/>
      <c r="I35" s="168"/>
      <c r="J35" s="168"/>
      <c r="K35" s="168"/>
      <c r="L35" s="168"/>
    </row>
    <row r="36" spans="2:12" x14ac:dyDescent="0.25">
      <c r="B36" s="169" t="s">
        <v>10</v>
      </c>
      <c r="C36" s="175">
        <v>400</v>
      </c>
      <c r="D36" s="175">
        <v>300</v>
      </c>
      <c r="E36" s="175"/>
      <c r="F36" s="175"/>
      <c r="G36" s="179"/>
      <c r="H36" s="169"/>
      <c r="I36" s="168"/>
      <c r="J36" s="168"/>
      <c r="K36" s="168"/>
      <c r="L36" s="168"/>
    </row>
    <row r="37" spans="2:12" x14ac:dyDescent="0.25">
      <c r="B37" s="169" t="s">
        <v>11</v>
      </c>
      <c r="C37" s="175">
        <f>C36*C34/1000</f>
        <v>4280</v>
      </c>
      <c r="D37" s="175">
        <f>D36*D34/1000</f>
        <v>6300</v>
      </c>
      <c r="E37" s="175"/>
      <c r="F37" s="175"/>
      <c r="G37" s="175">
        <f ca="1">SUM(C37:H37)</f>
        <v>10580</v>
      </c>
      <c r="H37" s="183">
        <f ca="1">G37/2000</f>
        <v>5.29</v>
      </c>
      <c r="I37" s="168"/>
      <c r="J37" s="168"/>
      <c r="K37" s="168"/>
      <c r="L37" s="168"/>
    </row>
    <row r="38" spans="2:12" x14ac:dyDescent="0.25">
      <c r="B38" s="169" t="s">
        <v>14</v>
      </c>
      <c r="C38" s="175"/>
      <c r="D38" s="175"/>
      <c r="E38" s="175">
        <v>700</v>
      </c>
      <c r="F38" s="175"/>
      <c r="G38" s="175"/>
      <c r="H38" s="183"/>
      <c r="I38" s="168"/>
      <c r="J38" s="168"/>
      <c r="K38" s="168"/>
      <c r="L38" s="168"/>
    </row>
    <row r="39" spans="2:12" x14ac:dyDescent="0.25">
      <c r="B39" s="169" t="s">
        <v>12</v>
      </c>
      <c r="C39" s="175">
        <f>C38*C34/1000</f>
        <v>0</v>
      </c>
      <c r="D39" s="175"/>
      <c r="E39" s="175">
        <f>E34*E38/1000</f>
        <v>8820</v>
      </c>
      <c r="F39" s="175"/>
      <c r="G39" s="175">
        <f ca="1">SUM(C39:H39)</f>
        <v>8820</v>
      </c>
      <c r="H39" s="183">
        <f ca="1">G39/2000</f>
        <v>4.41</v>
      </c>
      <c r="I39" s="168"/>
      <c r="J39" s="168"/>
      <c r="K39" s="168"/>
      <c r="L39" s="168"/>
    </row>
    <row r="40" spans="2:12" x14ac:dyDescent="0.25">
      <c r="B40" s="169" t="s">
        <v>15</v>
      </c>
      <c r="C40" s="175">
        <v>350</v>
      </c>
      <c r="D40" s="175"/>
      <c r="E40" s="175"/>
      <c r="F40" s="175">
        <v>300</v>
      </c>
      <c r="G40" s="175"/>
      <c r="H40" s="183"/>
      <c r="I40" s="168"/>
      <c r="J40" s="168"/>
      <c r="K40" s="168"/>
      <c r="L40" s="168"/>
    </row>
    <row r="41" spans="2:12" x14ac:dyDescent="0.25">
      <c r="B41" s="169" t="s">
        <v>16</v>
      </c>
      <c r="C41" s="175">
        <f>C40*C34/1000</f>
        <v>3745</v>
      </c>
      <c r="D41" s="175"/>
      <c r="E41" s="175"/>
      <c r="F41" s="175">
        <f>F34*F40/1000</f>
        <v>6300</v>
      </c>
      <c r="G41" s="175">
        <f ca="1">SUM(C41:H41)</f>
        <v>10045</v>
      </c>
      <c r="H41" s="183">
        <f ca="1">G41/2000</f>
        <v>5.0225</v>
      </c>
      <c r="I41" s="168"/>
      <c r="J41" s="168"/>
      <c r="K41" s="168"/>
      <c r="L41" s="168"/>
    </row>
    <row r="42" spans="2:12" x14ac:dyDescent="0.25"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</row>
    <row r="43" spans="2:12" x14ac:dyDescent="0.25"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</row>
    <row r="44" spans="2:12" ht="17.25" customHeight="1" x14ac:dyDescent="0.25">
      <c r="B44" s="169"/>
      <c r="C44" s="1" t="s">
        <v>1</v>
      </c>
      <c r="D44" s="1" t="s">
        <v>2</v>
      </c>
      <c r="E44" s="1" t="s">
        <v>26</v>
      </c>
      <c r="F44" s="168"/>
      <c r="G44" s="168"/>
      <c r="H44" s="168"/>
      <c r="I44" s="168"/>
      <c r="J44" s="168"/>
      <c r="K44" s="168"/>
      <c r="L44" s="168"/>
    </row>
    <row r="45" spans="2:12" ht="30" customHeight="1" x14ac:dyDescent="0.25">
      <c r="B45" s="170" t="s">
        <v>25</v>
      </c>
      <c r="C45" s="2">
        <v>146.07142857142858</v>
      </c>
      <c r="D45" s="2">
        <v>64.7</v>
      </c>
      <c r="E45" s="2"/>
      <c r="F45" s="168"/>
      <c r="G45" s="168"/>
      <c r="H45" s="168"/>
      <c r="I45" s="168"/>
      <c r="J45" s="168"/>
      <c r="K45" s="168"/>
      <c r="L45" s="168"/>
    </row>
    <row r="46" spans="2:12" x14ac:dyDescent="0.2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x14ac:dyDescent="0.25"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</row>
    <row r="48" spans="2:12" ht="57.75" x14ac:dyDescent="0.25">
      <c r="B48" s="172" t="s">
        <v>21</v>
      </c>
      <c r="C48" s="172" t="s">
        <v>4</v>
      </c>
      <c r="D48" s="172" t="s">
        <v>5</v>
      </c>
      <c r="E48" s="173" t="s">
        <v>22</v>
      </c>
      <c r="F48" s="172" t="s">
        <v>23</v>
      </c>
      <c r="G48" s="174" t="s">
        <v>13</v>
      </c>
      <c r="H48" s="174" t="s">
        <v>20</v>
      </c>
      <c r="I48" s="168"/>
      <c r="J48" s="168"/>
      <c r="K48" s="168"/>
      <c r="L48" s="168"/>
    </row>
    <row r="49" spans="2:12" x14ac:dyDescent="0.25">
      <c r="B49" s="169" t="s">
        <v>0</v>
      </c>
      <c r="C49" s="175">
        <v>34</v>
      </c>
      <c r="D49" s="175">
        <v>12</v>
      </c>
      <c r="E49" s="175">
        <v>20</v>
      </c>
      <c r="F49" s="175"/>
      <c r="G49" s="179"/>
      <c r="H49" s="169"/>
      <c r="I49" s="168"/>
      <c r="J49" s="168"/>
      <c r="K49" s="168"/>
      <c r="L49" s="168"/>
    </row>
    <row r="50" spans="2:12" x14ac:dyDescent="0.25">
      <c r="B50" s="169" t="s">
        <v>7</v>
      </c>
      <c r="C50" s="175"/>
      <c r="D50" s="175">
        <v>52</v>
      </c>
      <c r="E50" s="175">
        <v>20</v>
      </c>
      <c r="F50" s="175"/>
      <c r="G50" s="179"/>
      <c r="H50" s="169"/>
      <c r="I50" s="168"/>
      <c r="J50" s="168"/>
      <c r="K50" s="168"/>
      <c r="L50" s="168"/>
    </row>
    <row r="51" spans="2:12" x14ac:dyDescent="0.25">
      <c r="B51" s="169" t="s">
        <v>8</v>
      </c>
      <c r="C51" s="175"/>
      <c r="D51" s="175"/>
      <c r="E51" s="175"/>
      <c r="F51" s="175"/>
      <c r="G51" s="179"/>
      <c r="H51" s="169"/>
      <c r="I51" s="168"/>
      <c r="J51" s="168"/>
      <c r="K51" s="168"/>
      <c r="L51" s="168"/>
    </row>
    <row r="52" spans="2:12" x14ac:dyDescent="0.25">
      <c r="B52" s="169" t="s">
        <v>9</v>
      </c>
      <c r="C52" s="175">
        <v>10700</v>
      </c>
      <c r="D52" s="175">
        <v>21000</v>
      </c>
      <c r="E52" s="175">
        <v>12600</v>
      </c>
      <c r="F52" s="175">
        <v>21000</v>
      </c>
      <c r="G52" s="179"/>
      <c r="H52" s="169"/>
      <c r="I52" s="168"/>
      <c r="J52" s="168"/>
      <c r="K52" s="168"/>
      <c r="L52" s="168"/>
    </row>
    <row r="53" spans="2:12" x14ac:dyDescent="0.25">
      <c r="B53" s="180" t="s">
        <v>19</v>
      </c>
      <c r="C53" s="181"/>
      <c r="D53" s="181"/>
      <c r="E53" s="181"/>
      <c r="F53" s="181"/>
      <c r="G53" s="181"/>
      <c r="H53" s="182"/>
      <c r="I53" s="168"/>
      <c r="J53" s="168"/>
      <c r="K53" s="168"/>
      <c r="L53" s="168"/>
    </row>
    <row r="54" spans="2:12" x14ac:dyDescent="0.25">
      <c r="B54" s="169" t="s">
        <v>10</v>
      </c>
      <c r="C54" s="175">
        <v>400</v>
      </c>
      <c r="D54" s="175">
        <v>100</v>
      </c>
      <c r="E54" s="175"/>
      <c r="F54" s="175"/>
      <c r="G54" s="179"/>
      <c r="H54" s="169"/>
      <c r="I54" s="168"/>
      <c r="J54" s="168"/>
      <c r="K54" s="168"/>
      <c r="L54" s="168"/>
    </row>
    <row r="55" spans="2:12" x14ac:dyDescent="0.25">
      <c r="B55" s="169" t="s">
        <v>11</v>
      </c>
      <c r="C55" s="175">
        <f>C54*C52/1000</f>
        <v>4280</v>
      </c>
      <c r="D55" s="175">
        <f>D54*D52/1000</f>
        <v>2100</v>
      </c>
      <c r="E55" s="175"/>
      <c r="F55" s="175"/>
      <c r="G55" s="175">
        <f ca="1">SUM(C55:H55)</f>
        <v>6380</v>
      </c>
      <c r="H55" s="183">
        <f ca="1">G55/2000</f>
        <v>3.19</v>
      </c>
      <c r="I55" s="168"/>
      <c r="J55" s="168"/>
      <c r="K55" s="168"/>
      <c r="L55" s="168"/>
    </row>
    <row r="56" spans="2:12" x14ac:dyDescent="0.25">
      <c r="B56" s="169" t="s">
        <v>14</v>
      </c>
      <c r="C56" s="175">
        <v>250</v>
      </c>
      <c r="D56" s="175"/>
      <c r="E56" s="175">
        <v>300</v>
      </c>
      <c r="F56" s="175"/>
      <c r="G56" s="175"/>
      <c r="H56" s="183"/>
      <c r="I56" s="168"/>
      <c r="J56" s="168"/>
      <c r="K56" s="168"/>
      <c r="L56" s="168"/>
    </row>
    <row r="57" spans="2:12" x14ac:dyDescent="0.25">
      <c r="B57" s="169" t="s">
        <v>12</v>
      </c>
      <c r="C57" s="175">
        <f>C56*C52/1000</f>
        <v>2675</v>
      </c>
      <c r="D57" s="175"/>
      <c r="E57" s="175">
        <f>E52*E56/1000</f>
        <v>3780</v>
      </c>
      <c r="F57" s="175"/>
      <c r="G57" s="175">
        <f ca="1">SUM(C57:H57)</f>
        <v>6455</v>
      </c>
      <c r="H57" s="183">
        <f ca="1">G57/2000</f>
        <v>3.2275</v>
      </c>
      <c r="I57" s="168"/>
      <c r="J57" s="168"/>
      <c r="K57" s="168"/>
      <c r="L57" s="168"/>
    </row>
    <row r="58" spans="2:12" x14ac:dyDescent="0.25">
      <c r="B58" s="169" t="s">
        <v>15</v>
      </c>
      <c r="C58" s="175">
        <v>300</v>
      </c>
      <c r="D58" s="175"/>
      <c r="E58" s="175"/>
      <c r="F58" s="175">
        <v>150</v>
      </c>
      <c r="G58" s="175"/>
      <c r="H58" s="183"/>
      <c r="I58" s="168"/>
      <c r="J58" s="168"/>
      <c r="K58" s="168"/>
      <c r="L58" s="168"/>
    </row>
    <row r="59" spans="2:12" x14ac:dyDescent="0.25">
      <c r="B59" s="169" t="s">
        <v>16</v>
      </c>
      <c r="C59" s="175">
        <f>C58*C52/1000</f>
        <v>3210</v>
      </c>
      <c r="D59" s="175"/>
      <c r="E59" s="175"/>
      <c r="F59" s="175">
        <f>F52*F58/1000</f>
        <v>3150</v>
      </c>
      <c r="G59" s="175">
        <f ca="1">SUM(C59:H59)</f>
        <v>6360</v>
      </c>
      <c r="H59" s="183">
        <f ca="1">G59/2000</f>
        <v>3.18</v>
      </c>
      <c r="I59" s="168"/>
      <c r="J59" s="168"/>
      <c r="K59" s="168"/>
      <c r="L59" s="168"/>
    </row>
    <row r="60" spans="2:12" x14ac:dyDescent="0.25"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</row>
  </sheetData>
  <mergeCells count="3">
    <mergeCell ref="B13:I13"/>
    <mergeCell ref="B53:H53"/>
    <mergeCell ref="B35:H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22" workbookViewId="0">
      <selection activeCell="D44" sqref="D44"/>
    </sheetView>
  </sheetViews>
  <sheetFormatPr defaultRowHeight="15" x14ac:dyDescent="0.25"/>
  <cols>
    <col min="1" max="1" width="31.7109375" customWidth="1"/>
    <col min="3" max="3" width="14.5703125" customWidth="1"/>
    <col min="4" max="4" width="15.42578125" customWidth="1"/>
    <col min="5" max="5" width="12.140625" customWidth="1"/>
    <col min="6" max="6" width="13.5703125" customWidth="1"/>
    <col min="7" max="7" width="14.5703125" customWidth="1"/>
    <col min="8" max="8" width="14.7109375" customWidth="1"/>
    <col min="9" max="9" width="17" customWidth="1"/>
    <col min="10" max="10" width="13.28515625" customWidth="1"/>
    <col min="11" max="11" width="11.28515625" customWidth="1"/>
    <col min="12" max="12" width="13" customWidth="1"/>
    <col min="13" max="13" width="12.7109375" customWidth="1"/>
  </cols>
  <sheetData>
    <row r="1" spans="1:13" x14ac:dyDescent="0.25">
      <c r="A1" s="130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8.25" customHeight="1" thickBo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52.5" customHeight="1" thickBot="1" x14ac:dyDescent="0.3">
      <c r="A3" s="133" t="s">
        <v>29</v>
      </c>
      <c r="B3" s="135" t="s">
        <v>30</v>
      </c>
      <c r="C3" s="137" t="s">
        <v>76</v>
      </c>
      <c r="D3" s="138"/>
      <c r="E3" s="137" t="s">
        <v>77</v>
      </c>
      <c r="F3" s="139"/>
      <c r="G3" s="140" t="s">
        <v>31</v>
      </c>
      <c r="H3" s="137" t="s">
        <v>78</v>
      </c>
      <c r="I3" s="139"/>
      <c r="J3" s="140" t="s">
        <v>31</v>
      </c>
      <c r="K3" s="137" t="s">
        <v>79</v>
      </c>
      <c r="L3" s="139"/>
      <c r="M3" s="140" t="s">
        <v>31</v>
      </c>
    </row>
    <row r="4" spans="1:13" ht="48.75" thickBot="1" x14ac:dyDescent="0.3">
      <c r="A4" s="134"/>
      <c r="B4" s="136"/>
      <c r="C4" s="19" t="s">
        <v>32</v>
      </c>
      <c r="D4" s="20" t="s">
        <v>33</v>
      </c>
      <c r="E4" s="21" t="s">
        <v>32</v>
      </c>
      <c r="F4" s="22" t="s">
        <v>33</v>
      </c>
      <c r="G4" s="141"/>
      <c r="H4" s="19" t="s">
        <v>32</v>
      </c>
      <c r="I4" s="23" t="s">
        <v>33</v>
      </c>
      <c r="J4" s="141"/>
      <c r="K4" s="19" t="s">
        <v>32</v>
      </c>
      <c r="L4" s="20" t="s">
        <v>33</v>
      </c>
      <c r="M4" s="141"/>
    </row>
    <row r="5" spans="1:13" x14ac:dyDescent="0.25">
      <c r="A5" s="3" t="s">
        <v>34</v>
      </c>
      <c r="B5" s="24" t="s">
        <v>35</v>
      </c>
      <c r="C5" s="25">
        <v>5240</v>
      </c>
      <c r="D5" s="26">
        <f t="shared" ref="D5:D13" si="0">C5/$C$14</f>
        <v>0.19797491310261447</v>
      </c>
      <c r="E5" s="27">
        <v>5240</v>
      </c>
      <c r="F5" s="28">
        <f t="shared" ref="F5:F13" si="1">E5/$E$14</f>
        <v>0.17831013713546806</v>
      </c>
      <c r="G5" s="29">
        <f>E5-C5</f>
        <v>0</v>
      </c>
      <c r="H5" s="30">
        <v>5240</v>
      </c>
      <c r="I5" s="31">
        <f>H5/H14</f>
        <v>0.18991631359387628</v>
      </c>
      <c r="J5" s="32">
        <f>H5-C5</f>
        <v>0</v>
      </c>
      <c r="K5" s="33">
        <v>5240</v>
      </c>
      <c r="L5" s="34">
        <f>K5/K14</f>
        <v>0.17108137139349694</v>
      </c>
      <c r="M5" s="35">
        <f>K5-C5</f>
        <v>0</v>
      </c>
    </row>
    <row r="6" spans="1:13" x14ac:dyDescent="0.25">
      <c r="A6" s="4" t="s">
        <v>36</v>
      </c>
      <c r="B6" s="5" t="s">
        <v>35</v>
      </c>
      <c r="C6" s="6">
        <v>3135</v>
      </c>
      <c r="D6" s="7">
        <f t="shared" si="0"/>
        <v>0.11844491461387335</v>
      </c>
      <c r="E6" s="36">
        <v>3135</v>
      </c>
      <c r="F6" s="37">
        <f t="shared" si="1"/>
        <v>0.10667982441215504</v>
      </c>
      <c r="G6" s="38">
        <f t="shared" ref="G6:G13" si="2">E6-C6</f>
        <v>0</v>
      </c>
      <c r="H6" s="39">
        <v>3135</v>
      </c>
      <c r="I6" s="31">
        <f>H6/H14</f>
        <v>0.11362359601465691</v>
      </c>
      <c r="J6" s="32">
        <f t="shared" ref="J6:J15" si="3">H6-C6</f>
        <v>0</v>
      </c>
      <c r="K6" s="40">
        <v>3135</v>
      </c>
      <c r="L6" s="31">
        <f>K6/K14</f>
        <v>0.10235498078599484</v>
      </c>
      <c r="M6" s="35">
        <f t="shared" ref="M6:M15" si="4">K6-C6</f>
        <v>0</v>
      </c>
    </row>
    <row r="7" spans="1:13" x14ac:dyDescent="0.25">
      <c r="A7" s="8" t="s">
        <v>37</v>
      </c>
      <c r="B7" s="5" t="s">
        <v>35</v>
      </c>
      <c r="C7" s="6">
        <f>D33</f>
        <v>5290</v>
      </c>
      <c r="D7" s="41">
        <f t="shared" si="0"/>
        <v>0.19986398670092187</v>
      </c>
      <c r="E7" s="36">
        <f>G33</f>
        <v>8241</v>
      </c>
      <c r="F7" s="37">
        <f t="shared" si="1"/>
        <v>0.28043012216286112</v>
      </c>
      <c r="G7" s="38">
        <f t="shared" si="2"/>
        <v>2951</v>
      </c>
      <c r="H7" s="39">
        <v>6412.1</v>
      </c>
      <c r="I7" s="31">
        <f>H7/H14</f>
        <v>0.23239740351055235</v>
      </c>
      <c r="J7" s="32">
        <f t="shared" si="3"/>
        <v>1122.1000000000004</v>
      </c>
      <c r="K7" s="40">
        <f>M33</f>
        <v>9540</v>
      </c>
      <c r="L7" s="31">
        <f>K7/K14</f>
        <v>0.31147257310953452</v>
      </c>
      <c r="M7" s="35">
        <f t="shared" si="4"/>
        <v>4250</v>
      </c>
    </row>
    <row r="8" spans="1:13" x14ac:dyDescent="0.25">
      <c r="A8" s="8" t="s">
        <v>38</v>
      </c>
      <c r="B8" s="5" t="s">
        <v>35</v>
      </c>
      <c r="C8" s="6">
        <v>3200</v>
      </c>
      <c r="D8" s="7">
        <f t="shared" si="0"/>
        <v>0.12090071029167296</v>
      </c>
      <c r="E8" s="36">
        <v>3200</v>
      </c>
      <c r="F8" s="37">
        <f t="shared" si="1"/>
        <v>0.10889168680028584</v>
      </c>
      <c r="G8" s="38">
        <f t="shared" si="2"/>
        <v>0</v>
      </c>
      <c r="H8" s="39">
        <v>3200</v>
      </c>
      <c r="I8" s="31">
        <f>H8/H14</f>
        <v>0.11597942814893208</v>
      </c>
      <c r="J8" s="32">
        <f t="shared" si="3"/>
        <v>0</v>
      </c>
      <c r="K8" s="40">
        <v>3200</v>
      </c>
      <c r="L8" s="31">
        <f>K8/K14</f>
        <v>0.10447717337007446</v>
      </c>
      <c r="M8" s="35">
        <f t="shared" si="4"/>
        <v>0</v>
      </c>
    </row>
    <row r="9" spans="1:13" x14ac:dyDescent="0.25">
      <c r="A9" s="8" t="s">
        <v>39</v>
      </c>
      <c r="B9" s="5" t="s">
        <v>35</v>
      </c>
      <c r="C9" s="6">
        <v>3003</v>
      </c>
      <c r="D9" s="7">
        <f t="shared" si="0"/>
        <v>0.11345776031434185</v>
      </c>
      <c r="E9" s="36">
        <v>2884</v>
      </c>
      <c r="F9" s="37">
        <f t="shared" si="1"/>
        <v>9.8138632728757613E-2</v>
      </c>
      <c r="G9" s="38">
        <f t="shared" si="2"/>
        <v>-119</v>
      </c>
      <c r="H9" s="39">
        <v>2884</v>
      </c>
      <c r="I9" s="31">
        <f>H9/H14</f>
        <v>0.10452645961922505</v>
      </c>
      <c r="J9" s="32">
        <f t="shared" si="3"/>
        <v>-119</v>
      </c>
      <c r="K9" s="40">
        <v>2884</v>
      </c>
      <c r="L9" s="31">
        <f>K9/K14</f>
        <v>9.4160052499779615E-2</v>
      </c>
      <c r="M9" s="35">
        <f t="shared" si="4"/>
        <v>-119</v>
      </c>
    </row>
    <row r="10" spans="1:13" x14ac:dyDescent="0.25">
      <c r="A10" s="8" t="s">
        <v>40</v>
      </c>
      <c r="B10" s="5" t="s">
        <v>35</v>
      </c>
      <c r="C10" s="6">
        <v>700</v>
      </c>
      <c r="D10" s="7">
        <f t="shared" si="0"/>
        <v>2.644703037630346E-2</v>
      </c>
      <c r="E10" s="36">
        <v>787</v>
      </c>
      <c r="F10" s="37">
        <f t="shared" si="1"/>
        <v>2.6780549222445299E-2</v>
      </c>
      <c r="G10" s="38">
        <f t="shared" si="2"/>
        <v>87</v>
      </c>
      <c r="H10" s="39">
        <v>820</v>
      </c>
      <c r="I10" s="31">
        <f>H10/H14</f>
        <v>2.9719728463163848E-2</v>
      </c>
      <c r="J10" s="32">
        <f t="shared" si="3"/>
        <v>120</v>
      </c>
      <c r="K10" s="40">
        <v>729.7</v>
      </c>
      <c r="L10" s="31">
        <f>K10/K14</f>
        <v>2.3824060440044797E-2</v>
      </c>
      <c r="M10" s="35">
        <f t="shared" si="4"/>
        <v>29.700000000000045</v>
      </c>
    </row>
    <row r="11" spans="1:13" x14ac:dyDescent="0.25">
      <c r="A11" s="8" t="s">
        <v>41</v>
      </c>
      <c r="B11" s="5" t="s">
        <v>35</v>
      </c>
      <c r="C11" s="6">
        <v>0</v>
      </c>
      <c r="D11" s="7">
        <f t="shared" si="0"/>
        <v>0</v>
      </c>
      <c r="E11" s="36">
        <v>0</v>
      </c>
      <c r="F11" s="37">
        <f t="shared" si="1"/>
        <v>0</v>
      </c>
      <c r="G11" s="38">
        <f t="shared" si="2"/>
        <v>0</v>
      </c>
      <c r="H11" s="39">
        <v>0</v>
      </c>
      <c r="I11" s="31">
        <f>H11/H14</f>
        <v>0</v>
      </c>
      <c r="J11" s="32">
        <f t="shared" si="3"/>
        <v>0</v>
      </c>
      <c r="K11" s="40">
        <v>0</v>
      </c>
      <c r="L11" s="31">
        <f>K11/K14</f>
        <v>0</v>
      </c>
      <c r="M11" s="35">
        <f t="shared" si="4"/>
        <v>0</v>
      </c>
    </row>
    <row r="12" spans="1:13" x14ac:dyDescent="0.25">
      <c r="A12" s="8" t="s">
        <v>42</v>
      </c>
      <c r="B12" s="5" t="s">
        <v>35</v>
      </c>
      <c r="C12" s="6">
        <v>3450</v>
      </c>
      <c r="D12" s="7">
        <f t="shared" si="0"/>
        <v>0.1303460782832099</v>
      </c>
      <c r="E12" s="36">
        <v>3450</v>
      </c>
      <c r="F12" s="37">
        <f t="shared" si="1"/>
        <v>0.11739884983155817</v>
      </c>
      <c r="G12" s="38">
        <f t="shared" si="2"/>
        <v>0</v>
      </c>
      <c r="H12" s="39">
        <v>3450</v>
      </c>
      <c r="I12" s="31">
        <f>H12/H14</f>
        <v>0.12504032097306741</v>
      </c>
      <c r="J12" s="32">
        <f t="shared" si="3"/>
        <v>0</v>
      </c>
      <c r="K12" s="40">
        <v>3450</v>
      </c>
      <c r="L12" s="31">
        <f>K12/K14</f>
        <v>0.11263945253961154</v>
      </c>
      <c r="M12" s="35">
        <f t="shared" si="4"/>
        <v>0</v>
      </c>
    </row>
    <row r="13" spans="1:13" x14ac:dyDescent="0.25">
      <c r="A13" s="8" t="s">
        <v>43</v>
      </c>
      <c r="B13" s="5" t="s">
        <v>35</v>
      </c>
      <c r="C13" s="6">
        <v>2450</v>
      </c>
      <c r="D13" s="7">
        <f t="shared" si="0"/>
        <v>9.2564606317062106E-2</v>
      </c>
      <c r="E13" s="36">
        <v>2450</v>
      </c>
      <c r="F13" s="37">
        <f t="shared" si="1"/>
        <v>8.3370197706468849E-2</v>
      </c>
      <c r="G13" s="38">
        <f t="shared" si="2"/>
        <v>0</v>
      </c>
      <c r="H13" s="40">
        <v>2450</v>
      </c>
      <c r="I13" s="42">
        <f>H13/H14</f>
        <v>8.8796749676526135E-2</v>
      </c>
      <c r="J13" s="32">
        <f t="shared" si="3"/>
        <v>0</v>
      </c>
      <c r="K13" s="40">
        <v>2450</v>
      </c>
      <c r="L13" s="31">
        <f>K13/K14</f>
        <v>7.9990335861463271E-2</v>
      </c>
      <c r="M13" s="35">
        <f t="shared" si="4"/>
        <v>0</v>
      </c>
    </row>
    <row r="14" spans="1:13" x14ac:dyDescent="0.25">
      <c r="A14" s="9" t="s">
        <v>44</v>
      </c>
      <c r="B14" s="10" t="s">
        <v>35</v>
      </c>
      <c r="C14" s="11">
        <f>SUM(C5:C13)</f>
        <v>26468</v>
      </c>
      <c r="D14" s="12">
        <v>1</v>
      </c>
      <c r="E14" s="43">
        <f>SUM(E5:E13)</f>
        <v>29387</v>
      </c>
      <c r="F14" s="44">
        <f>SUM(F5:F13)</f>
        <v>0.99999999999999989</v>
      </c>
      <c r="G14" s="45">
        <f>E14-C14</f>
        <v>2919</v>
      </c>
      <c r="H14" s="11">
        <f>SUM(H5:H13)</f>
        <v>27591.1</v>
      </c>
      <c r="I14" s="12">
        <f>SUM(I5:I13)</f>
        <v>1</v>
      </c>
      <c r="J14" s="46">
        <f t="shared" si="3"/>
        <v>1123.0999999999985</v>
      </c>
      <c r="K14" s="11">
        <f>SUM(K5:K13)</f>
        <v>30628.7</v>
      </c>
      <c r="L14" s="12">
        <f>SUM(L5:L13)</f>
        <v>1</v>
      </c>
      <c r="M14" s="47">
        <f t="shared" si="4"/>
        <v>4160.7000000000007</v>
      </c>
    </row>
    <row r="15" spans="1:13" x14ac:dyDescent="0.25">
      <c r="A15" s="13" t="s">
        <v>44</v>
      </c>
      <c r="B15" s="10" t="s">
        <v>45</v>
      </c>
      <c r="C15" s="11">
        <f>C14/C20</f>
        <v>4183.3412359728154</v>
      </c>
      <c r="D15" s="12"/>
      <c r="E15" s="43">
        <f>E14/E20</f>
        <v>4224.0908437544922</v>
      </c>
      <c r="F15" s="44"/>
      <c r="G15" s="38">
        <f>E15-C15</f>
        <v>40.749607781676787</v>
      </c>
      <c r="H15" s="48">
        <f>H14/H20</f>
        <v>4060.5003679175861</v>
      </c>
      <c r="I15" s="40"/>
      <c r="J15" s="48">
        <f t="shared" si="3"/>
        <v>-122.84086805522929</v>
      </c>
      <c r="K15" s="40">
        <f>K14/K20</f>
        <v>4340.8021541950111</v>
      </c>
      <c r="L15" s="40"/>
      <c r="M15" s="48">
        <f t="shared" si="4"/>
        <v>157.46091822219569</v>
      </c>
    </row>
    <row r="16" spans="1:13" x14ac:dyDescent="0.25">
      <c r="A16" s="14" t="s">
        <v>46</v>
      </c>
      <c r="B16" s="5" t="s">
        <v>47</v>
      </c>
      <c r="C16" s="49">
        <v>70.3</v>
      </c>
      <c r="D16" s="50"/>
      <c r="E16" s="51">
        <v>77.3</v>
      </c>
      <c r="F16" s="52"/>
      <c r="G16" s="53">
        <f>E16-C16</f>
        <v>7</v>
      </c>
      <c r="H16" s="54">
        <v>75.5</v>
      </c>
      <c r="I16" s="54"/>
      <c r="J16" s="54">
        <f>H16-C16</f>
        <v>5.2000000000000028</v>
      </c>
      <c r="K16" s="54">
        <v>78.400000000000006</v>
      </c>
      <c r="L16" s="55"/>
      <c r="M16" s="55">
        <f>K16-C16</f>
        <v>8.1000000000000085</v>
      </c>
    </row>
    <row r="17" spans="1:13" x14ac:dyDescent="0.25">
      <c r="A17" s="14" t="s">
        <v>48</v>
      </c>
      <c r="B17" s="5" t="s">
        <v>49</v>
      </c>
      <c r="C17" s="56">
        <f>C16/10</f>
        <v>7.0299999999999994</v>
      </c>
      <c r="D17" s="57"/>
      <c r="E17" s="58">
        <f>E16/10</f>
        <v>7.7299999999999995</v>
      </c>
      <c r="F17" s="59"/>
      <c r="G17" s="60">
        <f>E17-C17</f>
        <v>0.70000000000000018</v>
      </c>
      <c r="H17" s="55">
        <v>7.55</v>
      </c>
      <c r="I17" s="55"/>
      <c r="J17" s="54">
        <f>H17-C17</f>
        <v>0.52000000000000046</v>
      </c>
      <c r="K17" s="55">
        <f>K16/10</f>
        <v>7.8400000000000007</v>
      </c>
      <c r="L17" s="55"/>
      <c r="M17" s="55">
        <f>K17-C17</f>
        <v>0.81000000000000139</v>
      </c>
    </row>
    <row r="18" spans="1:13" x14ac:dyDescent="0.25">
      <c r="A18" s="14" t="s">
        <v>50</v>
      </c>
      <c r="B18" s="5" t="s">
        <v>51</v>
      </c>
      <c r="C18" s="61">
        <v>0.1</v>
      </c>
      <c r="D18" s="57"/>
      <c r="E18" s="62">
        <f>C18</f>
        <v>0.1</v>
      </c>
      <c r="F18" s="59"/>
      <c r="G18" s="63">
        <f>C18</f>
        <v>0.1</v>
      </c>
      <c r="H18" s="64">
        <f>C18</f>
        <v>0.1</v>
      </c>
      <c r="I18" s="55"/>
      <c r="J18" s="64">
        <f>C18</f>
        <v>0.1</v>
      </c>
      <c r="K18" s="64">
        <f>C18</f>
        <v>0.1</v>
      </c>
      <c r="L18" s="64"/>
      <c r="M18" s="64">
        <f>C18</f>
        <v>0.1</v>
      </c>
    </row>
    <row r="19" spans="1:13" x14ac:dyDescent="0.25">
      <c r="A19" s="14" t="s">
        <v>52</v>
      </c>
      <c r="B19" s="5" t="s">
        <v>53</v>
      </c>
      <c r="C19" s="65">
        <f>C17*C18</f>
        <v>0.70299999999999996</v>
      </c>
      <c r="D19" s="57"/>
      <c r="E19" s="66">
        <f>E17*E18</f>
        <v>0.77300000000000002</v>
      </c>
      <c r="F19" s="59"/>
      <c r="G19" s="67">
        <f>G17*G18</f>
        <v>7.0000000000000021E-2</v>
      </c>
      <c r="H19" s="55">
        <f>H17*H18</f>
        <v>0.755</v>
      </c>
      <c r="I19" s="55"/>
      <c r="J19" s="55">
        <f>J17*J18</f>
        <v>5.2000000000000046E-2</v>
      </c>
      <c r="K19" s="55">
        <f>K17*K18</f>
        <v>0.78400000000000014</v>
      </c>
      <c r="L19" s="55"/>
      <c r="M19" s="55">
        <f>M17*M18</f>
        <v>8.1000000000000141E-2</v>
      </c>
    </row>
    <row r="20" spans="1:13" x14ac:dyDescent="0.25">
      <c r="A20" s="14" t="s">
        <v>54</v>
      </c>
      <c r="B20" s="5" t="s">
        <v>49</v>
      </c>
      <c r="C20" s="65">
        <f>C17-C19</f>
        <v>6.3269999999999991</v>
      </c>
      <c r="D20" s="57"/>
      <c r="E20" s="66">
        <f>E17-E19</f>
        <v>6.9569999999999999</v>
      </c>
      <c r="F20" s="59"/>
      <c r="G20" s="60">
        <f>G17-G19</f>
        <v>0.63000000000000012</v>
      </c>
      <c r="H20" s="55">
        <f>H17-H19</f>
        <v>6.7949999999999999</v>
      </c>
      <c r="I20" s="55"/>
      <c r="J20" s="55">
        <f>J17-J19</f>
        <v>0.46800000000000042</v>
      </c>
      <c r="K20" s="55">
        <f>K17-K19</f>
        <v>7.0560000000000009</v>
      </c>
      <c r="L20" s="55"/>
      <c r="M20" s="55">
        <f>M17-M19</f>
        <v>0.7290000000000012</v>
      </c>
    </row>
    <row r="21" spans="1:13" x14ac:dyDescent="0.25">
      <c r="A21" s="14" t="s">
        <v>55</v>
      </c>
      <c r="B21" s="5" t="s">
        <v>56</v>
      </c>
      <c r="C21" s="6">
        <v>9350</v>
      </c>
      <c r="D21" s="57"/>
      <c r="E21" s="36">
        <v>9350</v>
      </c>
      <c r="F21" s="59"/>
      <c r="G21" s="68">
        <f>E21</f>
        <v>9350</v>
      </c>
      <c r="H21" s="69">
        <v>9350</v>
      </c>
      <c r="I21" s="55"/>
      <c r="J21" s="69">
        <f>H21</f>
        <v>9350</v>
      </c>
      <c r="K21" s="69">
        <v>9350</v>
      </c>
      <c r="L21" s="55"/>
      <c r="M21" s="69">
        <f>K21</f>
        <v>9350</v>
      </c>
    </row>
    <row r="22" spans="1:13" x14ac:dyDescent="0.25">
      <c r="A22" s="14" t="s">
        <v>57</v>
      </c>
      <c r="B22" s="5" t="s">
        <v>56</v>
      </c>
      <c r="C22" s="70">
        <f>C20*C21</f>
        <v>59157.44999999999</v>
      </c>
      <c r="D22" s="57"/>
      <c r="E22" s="71">
        <f>E21*E20</f>
        <v>65047.95</v>
      </c>
      <c r="F22" s="59"/>
      <c r="G22" s="68">
        <f>G21*G20</f>
        <v>5890.5000000000009</v>
      </c>
      <c r="H22" s="69">
        <f>H20*H21</f>
        <v>63533.25</v>
      </c>
      <c r="I22" s="55" t="s">
        <v>80</v>
      </c>
      <c r="J22" s="69">
        <f>J21*J20</f>
        <v>4375.8000000000038</v>
      </c>
      <c r="K22" s="69">
        <f>K20*K21</f>
        <v>65973.600000000006</v>
      </c>
      <c r="L22" s="55"/>
      <c r="M22" s="69">
        <f>M21*M20</f>
        <v>6816.1500000000115</v>
      </c>
    </row>
    <row r="23" spans="1:13" x14ac:dyDescent="0.25">
      <c r="A23" s="9" t="s">
        <v>58</v>
      </c>
      <c r="B23" s="10" t="s">
        <v>56</v>
      </c>
      <c r="C23" s="72">
        <f>C22-C14</f>
        <v>32689.44999999999</v>
      </c>
      <c r="D23" s="50"/>
      <c r="E23" s="73">
        <f>E22-E14</f>
        <v>35660.949999999997</v>
      </c>
      <c r="F23" s="52"/>
      <c r="G23" s="74">
        <f>E23-C23</f>
        <v>2971.5000000000073</v>
      </c>
      <c r="H23" s="69">
        <f>H22-H14</f>
        <v>35942.15</v>
      </c>
      <c r="I23" s="55"/>
      <c r="J23" s="69">
        <f>H23-C23</f>
        <v>3252.7000000000116</v>
      </c>
      <c r="K23" s="69">
        <f>K22-K14</f>
        <v>35344.900000000009</v>
      </c>
      <c r="L23" s="55"/>
      <c r="M23" s="69">
        <f>K23-C23</f>
        <v>2655.4500000000189</v>
      </c>
    </row>
    <row r="24" spans="1:13" x14ac:dyDescent="0.25">
      <c r="A24" s="14" t="s">
        <v>59</v>
      </c>
      <c r="B24" s="5" t="s">
        <v>51</v>
      </c>
      <c r="C24" s="75">
        <f>C23/C22</f>
        <v>0.55258382502964543</v>
      </c>
      <c r="D24" s="57"/>
      <c r="E24" s="76">
        <f>E23/E22</f>
        <v>0.54822557820807571</v>
      </c>
      <c r="F24" s="59"/>
      <c r="G24" s="77">
        <f t="shared" ref="G24:G25" si="5">E24-C24</f>
        <v>-4.3582468215697112E-3</v>
      </c>
      <c r="H24" s="78">
        <f>H23/H22</f>
        <v>0.56572188578421534</v>
      </c>
      <c r="I24" s="55"/>
      <c r="J24" s="78">
        <f>H24-C24</f>
        <v>1.3138060754569914E-2</v>
      </c>
      <c r="K24" s="78">
        <f>K23/K22</f>
        <v>0.53574308511283308</v>
      </c>
      <c r="L24" s="55"/>
      <c r="M24" s="78">
        <f>K24-C24</f>
        <v>-1.6840739916812342E-2</v>
      </c>
    </row>
    <row r="25" spans="1:13" ht="15.75" thickBot="1" x14ac:dyDescent="0.3">
      <c r="A25" s="15" t="s">
        <v>60</v>
      </c>
      <c r="B25" s="5" t="s">
        <v>51</v>
      </c>
      <c r="C25" s="79">
        <f>C23/C14</f>
        <v>1.2350555387637898</v>
      </c>
      <c r="D25" s="80"/>
      <c r="E25" s="81">
        <f>E23/E14</f>
        <v>1.2134940620002042</v>
      </c>
      <c r="F25" s="82"/>
      <c r="G25" s="83">
        <f t="shared" si="5"/>
        <v>-2.1561476763585663E-2</v>
      </c>
      <c r="H25" s="84">
        <f>H23/H14</f>
        <v>1.3026718760759812</v>
      </c>
      <c r="I25" s="85"/>
      <c r="J25" s="84">
        <f>H25-C25</f>
        <v>6.761633731219141E-2</v>
      </c>
      <c r="K25" s="84">
        <f>K23/K14</f>
        <v>1.1539797640774831</v>
      </c>
      <c r="L25" s="85"/>
      <c r="M25" s="84">
        <f>K25-C25</f>
        <v>-8.1075774686306668E-2</v>
      </c>
    </row>
    <row r="26" spans="1:13" ht="15.75" thickBot="1" x14ac:dyDescent="0.3">
      <c r="A26" s="152" t="s">
        <v>61</v>
      </c>
      <c r="B26" s="144" t="s">
        <v>62</v>
      </c>
      <c r="C26" s="145"/>
      <c r="D26" s="145"/>
      <c r="E26" s="146" t="s">
        <v>6</v>
      </c>
      <c r="F26" s="147"/>
      <c r="G26" s="148"/>
      <c r="H26" s="146" t="s">
        <v>63</v>
      </c>
      <c r="I26" s="147"/>
      <c r="J26" s="148"/>
      <c r="K26" s="149" t="s">
        <v>64</v>
      </c>
      <c r="L26" s="150"/>
      <c r="M26" s="151"/>
    </row>
    <row r="27" spans="1:13" ht="39" thickBot="1" x14ac:dyDescent="0.3">
      <c r="A27" s="153"/>
      <c r="B27" s="86" t="s">
        <v>65</v>
      </c>
      <c r="C27" s="87" t="s">
        <v>66</v>
      </c>
      <c r="D27" s="88" t="s">
        <v>67</v>
      </c>
      <c r="E27" s="86" t="s">
        <v>65</v>
      </c>
      <c r="F27" s="87" t="s">
        <v>66</v>
      </c>
      <c r="G27" s="89" t="s">
        <v>67</v>
      </c>
      <c r="H27" s="86" t="s">
        <v>65</v>
      </c>
      <c r="I27" s="87" t="s">
        <v>66</v>
      </c>
      <c r="J27" s="89" t="s">
        <v>67</v>
      </c>
      <c r="K27" s="90" t="s">
        <v>65</v>
      </c>
      <c r="L27" s="90" t="s">
        <v>66</v>
      </c>
      <c r="M27" s="91" t="s">
        <v>67</v>
      </c>
    </row>
    <row r="28" spans="1:13" x14ac:dyDescent="0.25">
      <c r="A28" s="14" t="s">
        <v>68</v>
      </c>
      <c r="B28" s="92">
        <v>150</v>
      </c>
      <c r="C28" s="93">
        <v>21</v>
      </c>
      <c r="D28" s="94">
        <f>B28*C28</f>
        <v>3150</v>
      </c>
      <c r="E28" s="95">
        <v>100</v>
      </c>
      <c r="F28" s="93">
        <v>21</v>
      </c>
      <c r="G28" s="96">
        <f>E28*F28</f>
        <v>2100</v>
      </c>
      <c r="H28" s="33"/>
      <c r="I28" s="33"/>
      <c r="J28" s="33"/>
      <c r="K28" s="33"/>
      <c r="L28" s="33"/>
      <c r="M28" s="33"/>
    </row>
    <row r="29" spans="1:13" x14ac:dyDescent="0.25">
      <c r="A29" s="14" t="s">
        <v>69</v>
      </c>
      <c r="B29" s="97">
        <v>200</v>
      </c>
      <c r="C29" s="98">
        <v>10.7</v>
      </c>
      <c r="D29" s="99">
        <f>B29*C29</f>
        <v>2140</v>
      </c>
      <c r="E29" s="100">
        <v>230</v>
      </c>
      <c r="F29" s="98">
        <v>10.7</v>
      </c>
      <c r="G29" s="101">
        <f>E29*F29</f>
        <v>2461</v>
      </c>
      <c r="H29" s="40">
        <v>250</v>
      </c>
      <c r="I29" s="40">
        <v>10.7</v>
      </c>
      <c r="J29" s="40">
        <f>H29*I29</f>
        <v>2675</v>
      </c>
      <c r="K29" s="40">
        <v>200</v>
      </c>
      <c r="L29" s="40">
        <v>10.7</v>
      </c>
      <c r="M29" s="40">
        <f>K29*L29</f>
        <v>2140</v>
      </c>
    </row>
    <row r="30" spans="1:13" x14ac:dyDescent="0.25">
      <c r="A30" s="18" t="s">
        <v>6</v>
      </c>
      <c r="B30" s="102"/>
      <c r="C30" s="98"/>
      <c r="D30" s="99"/>
      <c r="E30" s="100">
        <v>200</v>
      </c>
      <c r="F30" s="98">
        <v>18.399999999999999</v>
      </c>
      <c r="G30" s="101">
        <f>E30*F30</f>
        <v>3679.9999999999995</v>
      </c>
      <c r="H30" s="40"/>
      <c r="I30" s="40"/>
      <c r="J30" s="40"/>
      <c r="K30" s="40"/>
      <c r="L30" s="40"/>
      <c r="M30" s="40"/>
    </row>
    <row r="31" spans="1:13" x14ac:dyDescent="0.25">
      <c r="A31" s="16" t="s">
        <v>63</v>
      </c>
      <c r="B31" s="102"/>
      <c r="C31" s="98"/>
      <c r="D31" s="99"/>
      <c r="E31" s="100"/>
      <c r="F31" s="98"/>
      <c r="G31" s="94"/>
      <c r="H31" s="40">
        <v>300</v>
      </c>
      <c r="I31" s="40">
        <v>12.6</v>
      </c>
      <c r="J31" s="40">
        <f>I31*H31</f>
        <v>3780</v>
      </c>
      <c r="K31" s="40"/>
      <c r="L31" s="40"/>
      <c r="M31" s="40"/>
    </row>
    <row r="32" spans="1:13" x14ac:dyDescent="0.25">
      <c r="A32" s="17" t="s">
        <v>70</v>
      </c>
      <c r="B32" s="103"/>
      <c r="C32" s="98"/>
      <c r="D32" s="99"/>
      <c r="E32" s="100"/>
      <c r="F32" s="98"/>
      <c r="G32" s="94"/>
      <c r="H32" s="40"/>
      <c r="I32" s="40"/>
      <c r="J32" s="40"/>
      <c r="K32" s="40">
        <v>400</v>
      </c>
      <c r="L32" s="40">
        <v>18.5</v>
      </c>
      <c r="M32" s="40">
        <f>K32*L32</f>
        <v>7400</v>
      </c>
    </row>
    <row r="33" spans="1:13" ht="15.75" thickBot="1" x14ac:dyDescent="0.3">
      <c r="A33" s="15" t="s">
        <v>71</v>
      </c>
      <c r="B33" s="104" t="s">
        <v>72</v>
      </c>
      <c r="C33" s="105" t="s">
        <v>72</v>
      </c>
      <c r="D33" s="106">
        <f>SUM(D28:D32)</f>
        <v>5290</v>
      </c>
      <c r="E33" s="107" t="s">
        <v>72</v>
      </c>
      <c r="F33" s="105" t="s">
        <v>72</v>
      </c>
      <c r="G33" s="106">
        <f>SUM(G28:G32)</f>
        <v>8241</v>
      </c>
      <c r="H33" s="108" t="s">
        <v>72</v>
      </c>
      <c r="I33" s="108" t="s">
        <v>72</v>
      </c>
      <c r="J33" s="109">
        <f>SUM(J28:J32)</f>
        <v>6455</v>
      </c>
      <c r="K33" s="108" t="s">
        <v>72</v>
      </c>
      <c r="L33" s="108" t="s">
        <v>72</v>
      </c>
      <c r="M33" s="109">
        <f>SUM(M28:M32)</f>
        <v>9540</v>
      </c>
    </row>
    <row r="34" spans="1:13" ht="15.75" thickBot="1" x14ac:dyDescent="0.3">
      <c r="A34" s="142" t="s">
        <v>73</v>
      </c>
      <c r="B34" s="144" t="s">
        <v>62</v>
      </c>
      <c r="C34" s="145"/>
      <c r="D34" s="145"/>
      <c r="E34" s="146" t="s">
        <v>6</v>
      </c>
      <c r="F34" s="147"/>
      <c r="G34" s="148"/>
      <c r="H34" s="146" t="s">
        <v>63</v>
      </c>
      <c r="I34" s="147"/>
      <c r="J34" s="148"/>
      <c r="K34" s="149" t="s">
        <v>64</v>
      </c>
      <c r="L34" s="150"/>
      <c r="M34" s="151"/>
    </row>
    <row r="35" spans="1:13" ht="39" thickBot="1" x14ac:dyDescent="0.3">
      <c r="A35" s="143"/>
      <c r="B35" s="110" t="s">
        <v>74</v>
      </c>
      <c r="C35" s="111" t="s">
        <v>75</v>
      </c>
      <c r="D35" s="112" t="s">
        <v>67</v>
      </c>
      <c r="E35" s="110" t="s">
        <v>74</v>
      </c>
      <c r="F35" s="111" t="s">
        <v>75</v>
      </c>
      <c r="G35" s="112" t="s">
        <v>67</v>
      </c>
      <c r="H35" s="110" t="s">
        <v>74</v>
      </c>
      <c r="I35" s="111" t="s">
        <v>75</v>
      </c>
      <c r="J35" s="112" t="s">
        <v>67</v>
      </c>
      <c r="K35" s="110" t="s">
        <v>74</v>
      </c>
      <c r="L35" s="111" t="s">
        <v>75</v>
      </c>
      <c r="M35" s="112" t="s">
        <v>67</v>
      </c>
    </row>
    <row r="36" spans="1:13" x14ac:dyDescent="0.25">
      <c r="A36" s="127" t="s">
        <v>85</v>
      </c>
      <c r="B36" s="113">
        <v>0.08</v>
      </c>
      <c r="C36" s="114">
        <v>3250</v>
      </c>
      <c r="D36" s="115">
        <f>B36*C36</f>
        <v>260</v>
      </c>
      <c r="E36" s="113">
        <v>0.08</v>
      </c>
      <c r="F36" s="114">
        <v>3250</v>
      </c>
      <c r="G36" s="94">
        <f>E36*F36</f>
        <v>260</v>
      </c>
      <c r="H36" s="113">
        <v>0.08</v>
      </c>
      <c r="I36" s="114">
        <v>3250</v>
      </c>
      <c r="J36" s="116">
        <f>H36*I36</f>
        <v>260</v>
      </c>
      <c r="K36" s="113">
        <v>0.08</v>
      </c>
      <c r="L36" s="114">
        <v>3250</v>
      </c>
      <c r="M36" s="116">
        <f>K36*L36</f>
        <v>260</v>
      </c>
    </row>
    <row r="37" spans="1:13" x14ac:dyDescent="0.25">
      <c r="A37" s="128" t="s">
        <v>86</v>
      </c>
      <c r="B37" s="113">
        <v>0.05</v>
      </c>
      <c r="C37" s="114">
        <v>13700.59</v>
      </c>
      <c r="D37" s="115">
        <f>B37*C37</f>
        <v>685.0295000000001</v>
      </c>
      <c r="E37" s="113">
        <v>0.05</v>
      </c>
      <c r="F37" s="114">
        <v>13700.59</v>
      </c>
      <c r="G37" s="94">
        <f>E37*F37</f>
        <v>685.0295000000001</v>
      </c>
      <c r="H37" s="113">
        <v>0.05</v>
      </c>
      <c r="I37" s="114">
        <v>13700.59</v>
      </c>
      <c r="J37" s="116">
        <f>H37*I37</f>
        <v>685.0295000000001</v>
      </c>
      <c r="K37" s="113">
        <v>0.05</v>
      </c>
      <c r="L37" s="114">
        <v>13700.59</v>
      </c>
      <c r="M37" s="116">
        <f>K37*L37</f>
        <v>685.0295000000001</v>
      </c>
    </row>
    <row r="38" spans="1:13" x14ac:dyDescent="0.25">
      <c r="A38" s="128" t="s">
        <v>87</v>
      </c>
      <c r="B38" s="113">
        <v>0.5</v>
      </c>
      <c r="C38" s="114">
        <v>4379.33</v>
      </c>
      <c r="D38" s="115">
        <f>B38*C38</f>
        <v>2189.665</v>
      </c>
      <c r="E38" s="113">
        <v>0.5</v>
      </c>
      <c r="F38" s="114">
        <v>4379.33</v>
      </c>
      <c r="G38" s="94">
        <f>E38*F38</f>
        <v>2189.665</v>
      </c>
      <c r="H38" s="113">
        <v>0.5</v>
      </c>
      <c r="I38" s="114">
        <v>4379.33</v>
      </c>
      <c r="J38" s="116">
        <f>H38*I38</f>
        <v>2189.665</v>
      </c>
      <c r="K38" s="113">
        <v>0.5</v>
      </c>
      <c r="L38" s="114">
        <v>4379.33</v>
      </c>
      <c r="M38" s="116">
        <f>K38*L38</f>
        <v>2189.665</v>
      </c>
    </row>
    <row r="39" spans="1:13" x14ac:dyDescent="0.25">
      <c r="A39" s="16"/>
      <c r="B39" s="117"/>
      <c r="C39" s="98"/>
      <c r="D39" s="98"/>
      <c r="E39" s="98"/>
      <c r="F39" s="98"/>
      <c r="G39" s="98"/>
      <c r="H39" s="40"/>
      <c r="I39" s="40"/>
      <c r="J39" s="116"/>
      <c r="K39" s="40"/>
      <c r="L39" s="40"/>
      <c r="M39" s="116"/>
    </row>
    <row r="40" spans="1:13" x14ac:dyDescent="0.25">
      <c r="A40" s="16"/>
      <c r="B40" s="117"/>
      <c r="C40" s="98"/>
      <c r="D40" s="98"/>
      <c r="E40" s="118"/>
      <c r="F40" s="98"/>
      <c r="G40" s="98"/>
      <c r="H40" s="40"/>
      <c r="I40" s="40"/>
      <c r="J40" s="116"/>
      <c r="K40" s="40"/>
      <c r="L40" s="40"/>
      <c r="M40" s="116"/>
    </row>
    <row r="41" spans="1:13" ht="15.75" thickBot="1" x14ac:dyDescent="0.3">
      <c r="A41" s="15" t="s">
        <v>71</v>
      </c>
      <c r="B41" s="104" t="s">
        <v>72</v>
      </c>
      <c r="C41" s="105" t="s">
        <v>72</v>
      </c>
      <c r="D41" s="119">
        <f>SUM(D36:D40)</f>
        <v>3134.6945000000001</v>
      </c>
      <c r="E41" s="107" t="s">
        <v>72</v>
      </c>
      <c r="F41" s="105" t="s">
        <v>72</v>
      </c>
      <c r="G41" s="119">
        <f>SUM(G36:G40)</f>
        <v>3134.6945000000001</v>
      </c>
      <c r="H41" s="120" t="s">
        <v>72</v>
      </c>
      <c r="I41" s="121" t="s">
        <v>72</v>
      </c>
      <c r="J41" s="122">
        <f>SUM(J36:J40)</f>
        <v>3134.6945000000001</v>
      </c>
      <c r="K41" s="120" t="s">
        <v>72</v>
      </c>
      <c r="L41" s="121" t="s">
        <v>72</v>
      </c>
      <c r="M41" s="122">
        <f>SUM(M36:M40)</f>
        <v>3134.6945000000001</v>
      </c>
    </row>
  </sheetData>
  <mergeCells count="20">
    <mergeCell ref="A26:A27"/>
    <mergeCell ref="B26:D26"/>
    <mergeCell ref="E26:G26"/>
    <mergeCell ref="H26:J26"/>
    <mergeCell ref="K26:M26"/>
    <mergeCell ref="A34:A35"/>
    <mergeCell ref="B34:D34"/>
    <mergeCell ref="E34:G34"/>
    <mergeCell ref="H34:J34"/>
    <mergeCell ref="K34:M34"/>
    <mergeCell ref="A1:M2"/>
    <mergeCell ref="A3:A4"/>
    <mergeCell ref="B3:B4"/>
    <mergeCell ref="C3:D3"/>
    <mergeCell ref="E3:F3"/>
    <mergeCell ref="G3:G4"/>
    <mergeCell ref="H3:I3"/>
    <mergeCell ref="J3:J4"/>
    <mergeCell ref="K3:L3"/>
    <mergeCell ref="M3: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6" workbookViewId="0">
      <selection activeCell="A34" sqref="A34:A36"/>
    </sheetView>
  </sheetViews>
  <sheetFormatPr defaultRowHeight="15" x14ac:dyDescent="0.25"/>
  <cols>
    <col min="1" max="1" width="31.7109375" customWidth="1"/>
    <col min="3" max="3" width="14.5703125" customWidth="1"/>
    <col min="4" max="4" width="15.42578125" customWidth="1"/>
    <col min="5" max="5" width="12.140625" customWidth="1"/>
    <col min="6" max="6" width="13.5703125" customWidth="1"/>
    <col min="7" max="7" width="14.5703125" customWidth="1"/>
    <col min="8" max="8" width="14.7109375" customWidth="1"/>
    <col min="9" max="9" width="17" customWidth="1"/>
    <col min="10" max="10" width="13.28515625" customWidth="1"/>
    <col min="11" max="11" width="11.28515625" customWidth="1"/>
    <col min="12" max="12" width="13" customWidth="1"/>
    <col min="13" max="13" width="12.7109375" customWidth="1"/>
  </cols>
  <sheetData>
    <row r="1" spans="1:13" x14ac:dyDescent="0.25">
      <c r="A1" s="131" t="s">
        <v>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37.5" customHeight="1" thickBo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52.5" customHeight="1" thickBot="1" x14ac:dyDescent="0.3">
      <c r="A3" s="166" t="s">
        <v>29</v>
      </c>
      <c r="B3" s="135" t="s">
        <v>30</v>
      </c>
      <c r="C3" s="137" t="s">
        <v>76</v>
      </c>
      <c r="D3" s="138"/>
      <c r="E3" s="137" t="s">
        <v>81</v>
      </c>
      <c r="F3" s="139"/>
      <c r="G3" s="140" t="s">
        <v>31</v>
      </c>
      <c r="H3" s="137" t="s">
        <v>79</v>
      </c>
      <c r="I3" s="139"/>
      <c r="J3" s="140" t="s">
        <v>31</v>
      </c>
      <c r="K3" s="137" t="s">
        <v>82</v>
      </c>
      <c r="L3" s="139"/>
      <c r="M3" s="140" t="s">
        <v>31</v>
      </c>
    </row>
    <row r="4" spans="1:13" ht="48.75" thickBot="1" x14ac:dyDescent="0.3">
      <c r="A4" s="167"/>
      <c r="B4" s="136"/>
      <c r="C4" s="19" t="s">
        <v>32</v>
      </c>
      <c r="D4" s="20" t="s">
        <v>33</v>
      </c>
      <c r="E4" s="21" t="s">
        <v>32</v>
      </c>
      <c r="F4" s="22" t="s">
        <v>33</v>
      </c>
      <c r="G4" s="141"/>
      <c r="H4" s="19" t="s">
        <v>32</v>
      </c>
      <c r="I4" s="23" t="s">
        <v>33</v>
      </c>
      <c r="J4" s="141"/>
      <c r="K4" s="19" t="s">
        <v>32</v>
      </c>
      <c r="L4" s="20" t="s">
        <v>33</v>
      </c>
      <c r="M4" s="141"/>
    </row>
    <row r="5" spans="1:13" x14ac:dyDescent="0.25">
      <c r="A5" s="123" t="s">
        <v>34</v>
      </c>
      <c r="B5" s="24" t="s">
        <v>35</v>
      </c>
      <c r="C5" s="25">
        <v>5240</v>
      </c>
      <c r="D5" s="26">
        <f t="shared" ref="D5:D13" si="0">C5/$C$14</f>
        <v>0.19797491310261447</v>
      </c>
      <c r="E5" s="27">
        <v>5240</v>
      </c>
      <c r="F5" s="28">
        <f t="shared" ref="F5:F13" si="1">E5/$E$14</f>
        <v>0.20846594525779757</v>
      </c>
      <c r="G5" s="29">
        <f t="shared" ref="G5:G17" si="2">E5-C5</f>
        <v>0</v>
      </c>
      <c r="H5" s="30">
        <v>5240</v>
      </c>
      <c r="I5" s="31">
        <f>H5/H14</f>
        <v>0.1939375994670417</v>
      </c>
      <c r="J5" s="32">
        <f t="shared" ref="J5:J17" si="3">H5-C5</f>
        <v>0</v>
      </c>
      <c r="K5" s="33">
        <v>5240</v>
      </c>
      <c r="L5" s="34">
        <f>K5/K14</f>
        <v>0.18207910711741671</v>
      </c>
      <c r="M5" s="35">
        <f t="shared" ref="M5:M17" si="4">K5-C5</f>
        <v>0</v>
      </c>
    </row>
    <row r="6" spans="1:13" x14ac:dyDescent="0.25">
      <c r="A6" s="4" t="s">
        <v>36</v>
      </c>
      <c r="B6" s="5" t="s">
        <v>35</v>
      </c>
      <c r="C6" s="6">
        <v>3135</v>
      </c>
      <c r="D6" s="7">
        <f t="shared" si="0"/>
        <v>0.11844491461387335</v>
      </c>
      <c r="E6" s="36">
        <v>3135</v>
      </c>
      <c r="F6" s="37">
        <f t="shared" si="1"/>
        <v>0.12472151495862507</v>
      </c>
      <c r="G6" s="38">
        <f t="shared" si="2"/>
        <v>0</v>
      </c>
      <c r="H6" s="39">
        <v>3135</v>
      </c>
      <c r="I6" s="31">
        <f>H6/H14</f>
        <v>0.1160294607498427</v>
      </c>
      <c r="J6" s="32">
        <f t="shared" si="3"/>
        <v>0</v>
      </c>
      <c r="K6" s="40">
        <v>3135</v>
      </c>
      <c r="L6" s="31">
        <f>K6/K14</f>
        <v>0.10893473297959949</v>
      </c>
      <c r="M6" s="35">
        <f t="shared" si="4"/>
        <v>0</v>
      </c>
    </row>
    <row r="7" spans="1:13" x14ac:dyDescent="0.25">
      <c r="A7" s="4" t="s">
        <v>37</v>
      </c>
      <c r="B7" s="5" t="s">
        <v>35</v>
      </c>
      <c r="C7" s="6">
        <f>D31</f>
        <v>5290</v>
      </c>
      <c r="D7" s="41">
        <f t="shared" si="0"/>
        <v>0.19986398670092187</v>
      </c>
      <c r="E7" s="36">
        <f>G31</f>
        <v>3990</v>
      </c>
      <c r="F7" s="37">
        <f t="shared" si="1"/>
        <v>0.15873647358370466</v>
      </c>
      <c r="G7" s="38">
        <f t="shared" si="2"/>
        <v>-1300</v>
      </c>
      <c r="H7" s="39">
        <f>J31</f>
        <v>5840</v>
      </c>
      <c r="I7" s="31">
        <f>H7/H14</f>
        <v>0.21614419482586328</v>
      </c>
      <c r="J7" s="32">
        <f t="shared" si="3"/>
        <v>550</v>
      </c>
      <c r="K7" s="40">
        <f>M31</f>
        <v>7690</v>
      </c>
      <c r="L7" s="31">
        <f>K7/K14</f>
        <v>0.26721151407117066</v>
      </c>
      <c r="M7" s="35">
        <f t="shared" si="4"/>
        <v>2400</v>
      </c>
    </row>
    <row r="8" spans="1:13" x14ac:dyDescent="0.25">
      <c r="A8" s="4" t="s">
        <v>38</v>
      </c>
      <c r="B8" s="5" t="s">
        <v>35</v>
      </c>
      <c r="C8" s="6">
        <v>3200</v>
      </c>
      <c r="D8" s="7">
        <f t="shared" si="0"/>
        <v>0.12090071029167296</v>
      </c>
      <c r="E8" s="36">
        <v>3200</v>
      </c>
      <c r="F8" s="37">
        <f t="shared" si="1"/>
        <v>0.1273074474856779</v>
      </c>
      <c r="G8" s="38">
        <f t="shared" si="2"/>
        <v>0</v>
      </c>
      <c r="H8" s="39">
        <v>3200</v>
      </c>
      <c r="I8" s="31">
        <f>H8/H14</f>
        <v>0.11843517524704837</v>
      </c>
      <c r="J8" s="32">
        <f t="shared" si="3"/>
        <v>0</v>
      </c>
      <c r="K8" s="40">
        <v>3200</v>
      </c>
      <c r="L8" s="31">
        <f>K8/K14</f>
        <v>0.11119334785796439</v>
      </c>
      <c r="M8" s="35">
        <f t="shared" si="4"/>
        <v>0</v>
      </c>
    </row>
    <row r="9" spans="1:13" x14ac:dyDescent="0.25">
      <c r="A9" s="4" t="s">
        <v>39</v>
      </c>
      <c r="B9" s="5" t="s">
        <v>35</v>
      </c>
      <c r="C9" s="6">
        <v>3003</v>
      </c>
      <c r="D9" s="7">
        <f t="shared" si="0"/>
        <v>0.11345776031434185</v>
      </c>
      <c r="E9" s="36">
        <v>2884</v>
      </c>
      <c r="F9" s="37">
        <f t="shared" si="1"/>
        <v>0.11473583704646721</v>
      </c>
      <c r="G9" s="38">
        <f t="shared" si="2"/>
        <v>-119</v>
      </c>
      <c r="H9" s="39">
        <v>2884</v>
      </c>
      <c r="I9" s="31">
        <f>H9/H14</f>
        <v>0.10673970169140234</v>
      </c>
      <c r="J9" s="32">
        <f t="shared" si="3"/>
        <v>-119</v>
      </c>
      <c r="K9" s="40">
        <v>2884</v>
      </c>
      <c r="L9" s="31">
        <f>K9/K14</f>
        <v>0.10021300475699041</v>
      </c>
      <c r="M9" s="35">
        <f t="shared" si="4"/>
        <v>-119</v>
      </c>
    </row>
    <row r="10" spans="1:13" x14ac:dyDescent="0.25">
      <c r="A10" s="4" t="s">
        <v>40</v>
      </c>
      <c r="B10" s="5" t="s">
        <v>35</v>
      </c>
      <c r="C10" s="6">
        <v>700</v>
      </c>
      <c r="D10" s="7">
        <f t="shared" si="0"/>
        <v>2.644703037630346E-2</v>
      </c>
      <c r="E10" s="36">
        <v>787</v>
      </c>
      <c r="F10" s="37">
        <f t="shared" si="1"/>
        <v>3.1309675366008913E-2</v>
      </c>
      <c r="G10" s="38">
        <f t="shared" si="2"/>
        <v>87</v>
      </c>
      <c r="H10" s="39">
        <v>820</v>
      </c>
      <c r="I10" s="31">
        <f>H10/H14</f>
        <v>3.0349013657056147E-2</v>
      </c>
      <c r="J10" s="32">
        <f t="shared" si="3"/>
        <v>120</v>
      </c>
      <c r="K10" s="40">
        <v>729.7</v>
      </c>
      <c r="L10" s="31">
        <f>K10/K14</f>
        <v>2.5355558103736443E-2</v>
      </c>
      <c r="M10" s="35">
        <f t="shared" si="4"/>
        <v>29.700000000000045</v>
      </c>
    </row>
    <row r="11" spans="1:13" x14ac:dyDescent="0.25">
      <c r="A11" s="4" t="s">
        <v>41</v>
      </c>
      <c r="B11" s="5" t="s">
        <v>35</v>
      </c>
      <c r="C11" s="6">
        <v>0</v>
      </c>
      <c r="D11" s="7">
        <f t="shared" si="0"/>
        <v>0</v>
      </c>
      <c r="E11" s="36">
        <v>0</v>
      </c>
      <c r="F11" s="37">
        <f t="shared" si="1"/>
        <v>0</v>
      </c>
      <c r="G11" s="38">
        <f t="shared" si="2"/>
        <v>0</v>
      </c>
      <c r="H11" s="39">
        <v>0</v>
      </c>
      <c r="I11" s="31">
        <f>H11/H14</f>
        <v>0</v>
      </c>
      <c r="J11" s="32">
        <f t="shared" si="3"/>
        <v>0</v>
      </c>
      <c r="K11" s="40">
        <v>0</v>
      </c>
      <c r="L11" s="31">
        <f>K11/K14</f>
        <v>0</v>
      </c>
      <c r="M11" s="35">
        <f t="shared" si="4"/>
        <v>0</v>
      </c>
    </row>
    <row r="12" spans="1:13" x14ac:dyDescent="0.25">
      <c r="A12" s="4" t="s">
        <v>42</v>
      </c>
      <c r="B12" s="5" t="s">
        <v>35</v>
      </c>
      <c r="C12" s="6">
        <v>3450</v>
      </c>
      <c r="D12" s="7">
        <f t="shared" si="0"/>
        <v>0.1303460782832099</v>
      </c>
      <c r="E12" s="36">
        <v>3450</v>
      </c>
      <c r="F12" s="37">
        <f t="shared" si="1"/>
        <v>0.1372533418204965</v>
      </c>
      <c r="G12" s="38">
        <f t="shared" si="2"/>
        <v>0</v>
      </c>
      <c r="H12" s="39">
        <v>3450</v>
      </c>
      <c r="I12" s="31">
        <f>H12/H14</f>
        <v>0.12768792331322404</v>
      </c>
      <c r="J12" s="32">
        <f t="shared" si="3"/>
        <v>0</v>
      </c>
      <c r="K12" s="40">
        <v>3450</v>
      </c>
      <c r="L12" s="31">
        <f>K12/K14</f>
        <v>0.11988032815936786</v>
      </c>
      <c r="M12" s="35">
        <f t="shared" si="4"/>
        <v>0</v>
      </c>
    </row>
    <row r="13" spans="1:13" x14ac:dyDescent="0.25">
      <c r="A13" s="4" t="s">
        <v>43</v>
      </c>
      <c r="B13" s="5" t="s">
        <v>35</v>
      </c>
      <c r="C13" s="6">
        <v>2450</v>
      </c>
      <c r="D13" s="7">
        <f t="shared" si="0"/>
        <v>9.2564606317062106E-2</v>
      </c>
      <c r="E13" s="36">
        <v>2450</v>
      </c>
      <c r="F13" s="37">
        <f t="shared" si="1"/>
        <v>9.7469764481222146E-2</v>
      </c>
      <c r="G13" s="38">
        <f t="shared" si="2"/>
        <v>0</v>
      </c>
      <c r="H13" s="40">
        <v>2450</v>
      </c>
      <c r="I13" s="42">
        <f>H13/H14</f>
        <v>9.0676931048521411E-2</v>
      </c>
      <c r="J13" s="32">
        <f t="shared" si="3"/>
        <v>0</v>
      </c>
      <c r="K13" s="40">
        <v>2450</v>
      </c>
      <c r="L13" s="31">
        <f>K13/K14</f>
        <v>8.5132406953753986E-2</v>
      </c>
      <c r="M13" s="35">
        <f t="shared" si="4"/>
        <v>0</v>
      </c>
    </row>
    <row r="14" spans="1:13" x14ac:dyDescent="0.25">
      <c r="A14" s="124" t="s">
        <v>44</v>
      </c>
      <c r="B14" s="10" t="s">
        <v>35</v>
      </c>
      <c r="C14" s="11">
        <f>SUM(C5:C13)</f>
        <v>26468</v>
      </c>
      <c r="D14" s="12">
        <v>1</v>
      </c>
      <c r="E14" s="43">
        <f>SUM(E5:E13)</f>
        <v>25136</v>
      </c>
      <c r="F14" s="44">
        <f>SUM(F5:F13)</f>
        <v>1</v>
      </c>
      <c r="G14" s="45">
        <f t="shared" si="2"/>
        <v>-1332</v>
      </c>
      <c r="H14" s="11">
        <f>SUM(H5:H13)</f>
        <v>27019</v>
      </c>
      <c r="I14" s="12">
        <f>SUM(I5:I13)</f>
        <v>1</v>
      </c>
      <c r="J14" s="46">
        <f t="shared" si="3"/>
        <v>551</v>
      </c>
      <c r="K14" s="11">
        <f>SUM(K5:K13)</f>
        <v>28778.7</v>
      </c>
      <c r="L14" s="12">
        <f>SUM(L5:L13)</f>
        <v>1</v>
      </c>
      <c r="M14" s="47">
        <f t="shared" si="4"/>
        <v>2310.7000000000007</v>
      </c>
    </row>
    <row r="15" spans="1:13" x14ac:dyDescent="0.25">
      <c r="A15" s="13" t="s">
        <v>44</v>
      </c>
      <c r="B15" s="10" t="s">
        <v>45</v>
      </c>
      <c r="C15" s="11">
        <f>C14/C20</f>
        <v>4130.4619225967535</v>
      </c>
      <c r="D15" s="12"/>
      <c r="E15" s="43">
        <f>E14/E20</f>
        <v>4089.1491784610375</v>
      </c>
      <c r="F15" s="44"/>
      <c r="G15" s="38">
        <f t="shared" si="2"/>
        <v>-41.312744135716002</v>
      </c>
      <c r="H15" s="48">
        <f>H14/H20</f>
        <v>3976.3061074319353</v>
      </c>
      <c r="I15" s="40"/>
      <c r="J15" s="48">
        <f t="shared" si="3"/>
        <v>-154.15581516481825</v>
      </c>
      <c r="K15" s="40">
        <f>K14/K20</f>
        <v>4185.3839441535774</v>
      </c>
      <c r="L15" s="40"/>
      <c r="M15" s="48">
        <f t="shared" si="4"/>
        <v>54.922021556823893</v>
      </c>
    </row>
    <row r="16" spans="1:13" x14ac:dyDescent="0.25">
      <c r="A16" s="4" t="s">
        <v>46</v>
      </c>
      <c r="B16" s="5" t="s">
        <v>47</v>
      </c>
      <c r="C16" s="49">
        <v>71.2</v>
      </c>
      <c r="D16" s="50"/>
      <c r="E16" s="51">
        <v>68.3</v>
      </c>
      <c r="F16" s="52"/>
      <c r="G16" s="53">
        <f t="shared" si="2"/>
        <v>-2.9000000000000057</v>
      </c>
      <c r="H16" s="54">
        <v>73.5</v>
      </c>
      <c r="I16" s="54"/>
      <c r="J16" s="54">
        <f t="shared" si="3"/>
        <v>2.2999999999999972</v>
      </c>
      <c r="K16" s="54">
        <v>76.400000000000006</v>
      </c>
      <c r="L16" s="55"/>
      <c r="M16" s="55">
        <f t="shared" si="4"/>
        <v>5.2000000000000028</v>
      </c>
    </row>
    <row r="17" spans="1:13" x14ac:dyDescent="0.25">
      <c r="A17" s="4" t="s">
        <v>48</v>
      </c>
      <c r="B17" s="5" t="s">
        <v>49</v>
      </c>
      <c r="C17" s="56">
        <f>C16/10</f>
        <v>7.12</v>
      </c>
      <c r="D17" s="57"/>
      <c r="E17" s="58">
        <f>E16/10</f>
        <v>6.83</v>
      </c>
      <c r="F17" s="59"/>
      <c r="G17" s="60">
        <f t="shared" si="2"/>
        <v>-0.29000000000000004</v>
      </c>
      <c r="H17" s="55">
        <v>7.55</v>
      </c>
      <c r="I17" s="55"/>
      <c r="J17" s="54">
        <f t="shared" si="3"/>
        <v>0.42999999999999972</v>
      </c>
      <c r="K17" s="55">
        <f>K16/10</f>
        <v>7.6400000000000006</v>
      </c>
      <c r="L17" s="55"/>
      <c r="M17" s="55">
        <f t="shared" si="4"/>
        <v>0.52000000000000046</v>
      </c>
    </row>
    <row r="18" spans="1:13" x14ac:dyDescent="0.25">
      <c r="A18" s="4" t="s">
        <v>50</v>
      </c>
      <c r="B18" s="5" t="s">
        <v>51</v>
      </c>
      <c r="C18" s="61">
        <v>0.1</v>
      </c>
      <c r="D18" s="57"/>
      <c r="E18" s="62">
        <f>C18</f>
        <v>0.1</v>
      </c>
      <c r="F18" s="59"/>
      <c r="G18" s="63">
        <f>C18</f>
        <v>0.1</v>
      </c>
      <c r="H18" s="64">
        <f>C18</f>
        <v>0.1</v>
      </c>
      <c r="I18" s="55"/>
      <c r="J18" s="64">
        <f>C18</f>
        <v>0.1</v>
      </c>
      <c r="K18" s="64">
        <f>C18</f>
        <v>0.1</v>
      </c>
      <c r="L18" s="64"/>
      <c r="M18" s="64">
        <f>C18</f>
        <v>0.1</v>
      </c>
    </row>
    <row r="19" spans="1:13" x14ac:dyDescent="0.25">
      <c r="A19" s="4" t="s">
        <v>52</v>
      </c>
      <c r="B19" s="5" t="s">
        <v>53</v>
      </c>
      <c r="C19" s="65">
        <f>C17*C18</f>
        <v>0.71200000000000008</v>
      </c>
      <c r="D19" s="57"/>
      <c r="E19" s="66">
        <f>E17*E18</f>
        <v>0.68300000000000005</v>
      </c>
      <c r="F19" s="59"/>
      <c r="G19" s="67">
        <f>G17*G18</f>
        <v>-2.9000000000000005E-2</v>
      </c>
      <c r="H19" s="55">
        <f>H17*H18</f>
        <v>0.755</v>
      </c>
      <c r="I19" s="55"/>
      <c r="J19" s="55">
        <f>J17*J18</f>
        <v>4.2999999999999976E-2</v>
      </c>
      <c r="K19" s="55">
        <f>K17*K18</f>
        <v>0.76400000000000012</v>
      </c>
      <c r="L19" s="55"/>
      <c r="M19" s="55">
        <f>M17*M18</f>
        <v>5.2000000000000046E-2</v>
      </c>
    </row>
    <row r="20" spans="1:13" x14ac:dyDescent="0.25">
      <c r="A20" s="4" t="s">
        <v>54</v>
      </c>
      <c r="B20" s="5" t="s">
        <v>49</v>
      </c>
      <c r="C20" s="65">
        <f>C17-C19</f>
        <v>6.4080000000000004</v>
      </c>
      <c r="D20" s="57"/>
      <c r="E20" s="66">
        <f>E17-E19</f>
        <v>6.1470000000000002</v>
      </c>
      <c r="F20" s="59"/>
      <c r="G20" s="60">
        <f>G17-G19</f>
        <v>-0.26100000000000001</v>
      </c>
      <c r="H20" s="55">
        <f>H17-H19</f>
        <v>6.7949999999999999</v>
      </c>
      <c r="I20" s="55"/>
      <c r="J20" s="55">
        <f>J17-J19</f>
        <v>0.38699999999999973</v>
      </c>
      <c r="K20" s="55">
        <f>K17-K19</f>
        <v>6.8760000000000003</v>
      </c>
      <c r="L20" s="55"/>
      <c r="M20" s="55">
        <f>M17-M19</f>
        <v>0.46800000000000042</v>
      </c>
    </row>
    <row r="21" spans="1:13" x14ac:dyDescent="0.25">
      <c r="A21" s="4" t="s">
        <v>55</v>
      </c>
      <c r="B21" s="5" t="s">
        <v>56</v>
      </c>
      <c r="C21" s="6">
        <v>9350</v>
      </c>
      <c r="D21" s="57"/>
      <c r="E21" s="36">
        <v>9350</v>
      </c>
      <c r="F21" s="59"/>
      <c r="G21" s="68">
        <f>E21</f>
        <v>9350</v>
      </c>
      <c r="H21" s="69">
        <v>9350</v>
      </c>
      <c r="I21" s="55"/>
      <c r="J21" s="69">
        <f>H21</f>
        <v>9350</v>
      </c>
      <c r="K21" s="69">
        <v>9350</v>
      </c>
      <c r="L21" s="55"/>
      <c r="M21" s="69">
        <f>K21</f>
        <v>9350</v>
      </c>
    </row>
    <row r="22" spans="1:13" x14ac:dyDescent="0.25">
      <c r="A22" s="4" t="s">
        <v>57</v>
      </c>
      <c r="B22" s="5" t="s">
        <v>56</v>
      </c>
      <c r="C22" s="70">
        <f>C20*C21</f>
        <v>59914.8</v>
      </c>
      <c r="D22" s="57"/>
      <c r="E22" s="71">
        <f>E21*E20</f>
        <v>57474.450000000004</v>
      </c>
      <c r="F22" s="59"/>
      <c r="G22" s="68">
        <f>G21*G20</f>
        <v>-2440.35</v>
      </c>
      <c r="H22" s="69">
        <f>H20*H21</f>
        <v>63533.25</v>
      </c>
      <c r="I22" s="55" t="s">
        <v>80</v>
      </c>
      <c r="J22" s="69">
        <f>J21*J20</f>
        <v>3618.4499999999975</v>
      </c>
      <c r="K22" s="69">
        <f>K20*K21</f>
        <v>64290.600000000006</v>
      </c>
      <c r="L22" s="55"/>
      <c r="M22" s="69">
        <f>M21*M20</f>
        <v>4375.8000000000038</v>
      </c>
    </row>
    <row r="23" spans="1:13" x14ac:dyDescent="0.25">
      <c r="A23" s="124" t="s">
        <v>58</v>
      </c>
      <c r="B23" s="10" t="s">
        <v>56</v>
      </c>
      <c r="C23" s="72">
        <f>C22-C14</f>
        <v>33446.800000000003</v>
      </c>
      <c r="D23" s="50"/>
      <c r="E23" s="73">
        <f>E22-E14</f>
        <v>32338.450000000004</v>
      </c>
      <c r="F23" s="52"/>
      <c r="G23" s="74">
        <f>E23-C23</f>
        <v>-1108.3499999999985</v>
      </c>
      <c r="H23" s="69">
        <f>H22-H14</f>
        <v>36514.25</v>
      </c>
      <c r="I23" s="55"/>
      <c r="J23" s="69">
        <f>H23-C23</f>
        <v>3067.4499999999971</v>
      </c>
      <c r="K23" s="69">
        <f>K22-K14</f>
        <v>35511.900000000009</v>
      </c>
      <c r="L23" s="55"/>
      <c r="M23" s="69">
        <f>K23-C23</f>
        <v>2065.1000000000058</v>
      </c>
    </row>
    <row r="24" spans="1:13" x14ac:dyDescent="0.25">
      <c r="A24" s="4" t="s">
        <v>59</v>
      </c>
      <c r="B24" s="5" t="s">
        <v>51</v>
      </c>
      <c r="C24" s="75">
        <f>C23/C22</f>
        <v>0.55823936656719209</v>
      </c>
      <c r="D24" s="57"/>
      <c r="E24" s="76">
        <f>E23/E22</f>
        <v>0.5626578418758249</v>
      </c>
      <c r="F24" s="59"/>
      <c r="G24" s="77">
        <f>E24-C24</f>
        <v>4.4184753086328188E-3</v>
      </c>
      <c r="H24" s="78">
        <f>H23/H22</f>
        <v>0.57472661952599624</v>
      </c>
      <c r="I24" s="55"/>
      <c r="J24" s="78">
        <f>H24-C24</f>
        <v>1.6487252958804155E-2</v>
      </c>
      <c r="K24" s="78">
        <f>K23/K22</f>
        <v>0.55236535356646232</v>
      </c>
      <c r="L24" s="55"/>
      <c r="M24" s="78">
        <f>K24-C24</f>
        <v>-5.8740130007297608E-3</v>
      </c>
    </row>
    <row r="25" spans="1:13" ht="15.75" thickBot="1" x14ac:dyDescent="0.3">
      <c r="A25" s="125" t="s">
        <v>60</v>
      </c>
      <c r="B25" s="5" t="s">
        <v>51</v>
      </c>
      <c r="C25" s="79">
        <f>C23/C14</f>
        <v>1.2636693365573524</v>
      </c>
      <c r="D25" s="80"/>
      <c r="E25" s="81">
        <f>E23/E14</f>
        <v>1.2865392266072566</v>
      </c>
      <c r="F25" s="82"/>
      <c r="G25" s="83">
        <f>E25-C25</f>
        <v>2.2869890049904251E-2</v>
      </c>
      <c r="H25" s="84">
        <f>H23/H14</f>
        <v>1.3514286243014175</v>
      </c>
      <c r="I25" s="85"/>
      <c r="J25" s="84">
        <f>H25-C25</f>
        <v>8.7759287744065162E-2</v>
      </c>
      <c r="K25" s="84">
        <f>K23/K14</f>
        <v>1.2339647030616396</v>
      </c>
      <c r="L25" s="85"/>
      <c r="M25" s="84">
        <f>K25-C25</f>
        <v>-2.9704633495712729E-2</v>
      </c>
    </row>
    <row r="26" spans="1:13" ht="15.75" thickBot="1" x14ac:dyDescent="0.3">
      <c r="A26" s="154" t="s">
        <v>61</v>
      </c>
      <c r="B26" s="156" t="s">
        <v>62</v>
      </c>
      <c r="C26" s="157"/>
      <c r="D26" s="157"/>
      <c r="E26" s="158" t="s">
        <v>6</v>
      </c>
      <c r="F26" s="159"/>
      <c r="G26" s="160"/>
      <c r="H26" s="158" t="s">
        <v>63</v>
      </c>
      <c r="I26" s="159"/>
      <c r="J26" s="160"/>
      <c r="K26" s="161" t="s">
        <v>64</v>
      </c>
      <c r="L26" s="162"/>
      <c r="M26" s="163"/>
    </row>
    <row r="27" spans="1:13" ht="39" thickBot="1" x14ac:dyDescent="0.3">
      <c r="A27" s="155"/>
      <c r="B27" s="86" t="s">
        <v>65</v>
      </c>
      <c r="C27" s="87" t="s">
        <v>66</v>
      </c>
      <c r="D27" s="88" t="s">
        <v>67</v>
      </c>
      <c r="E27" s="86" t="s">
        <v>65</v>
      </c>
      <c r="F27" s="87" t="s">
        <v>66</v>
      </c>
      <c r="G27" s="89" t="s">
        <v>67</v>
      </c>
      <c r="H27" s="86" t="s">
        <v>65</v>
      </c>
      <c r="I27" s="87" t="s">
        <v>66</v>
      </c>
      <c r="J27" s="89" t="s">
        <v>67</v>
      </c>
      <c r="K27" s="90" t="s">
        <v>65</v>
      </c>
      <c r="L27" s="90" t="s">
        <v>66</v>
      </c>
      <c r="M27" s="91" t="s">
        <v>67</v>
      </c>
    </row>
    <row r="28" spans="1:13" x14ac:dyDescent="0.25">
      <c r="A28" s="4" t="s">
        <v>68</v>
      </c>
      <c r="B28" s="92">
        <v>150</v>
      </c>
      <c r="C28" s="93">
        <v>21</v>
      </c>
      <c r="D28" s="94">
        <f>B28*C28</f>
        <v>3150</v>
      </c>
      <c r="E28" s="95"/>
      <c r="F28" s="93"/>
      <c r="G28" s="96"/>
      <c r="H28" s="33"/>
      <c r="I28" s="33"/>
      <c r="J28" s="33"/>
      <c r="K28" s="33"/>
      <c r="L28" s="33"/>
      <c r="M28" s="33"/>
    </row>
    <row r="29" spans="1:13" x14ac:dyDescent="0.25">
      <c r="A29" s="4" t="s">
        <v>69</v>
      </c>
      <c r="B29" s="97">
        <v>200</v>
      </c>
      <c r="C29" s="98">
        <v>10.7</v>
      </c>
      <c r="D29" s="99">
        <f>B29*C29</f>
        <v>2140</v>
      </c>
      <c r="E29" s="100">
        <v>200</v>
      </c>
      <c r="F29" s="98">
        <v>10.7</v>
      </c>
      <c r="G29" s="101">
        <f>E29*F29</f>
        <v>2140</v>
      </c>
      <c r="H29" s="40">
        <v>200</v>
      </c>
      <c r="I29" s="40">
        <v>10.7</v>
      </c>
      <c r="J29" s="40">
        <f>H29*I29</f>
        <v>2140</v>
      </c>
      <c r="K29" s="40">
        <v>200</v>
      </c>
      <c r="L29" s="40">
        <v>10.7</v>
      </c>
      <c r="M29" s="40">
        <f>K29*L29</f>
        <v>2140</v>
      </c>
    </row>
    <row r="30" spans="1:13" x14ac:dyDescent="0.25">
      <c r="A30" s="126" t="s">
        <v>70</v>
      </c>
      <c r="B30" s="103"/>
      <c r="C30" s="98"/>
      <c r="D30" s="99"/>
      <c r="E30" s="100">
        <v>100</v>
      </c>
      <c r="F30" s="98">
        <v>18.5</v>
      </c>
      <c r="G30" s="101">
        <f>E30*F30</f>
        <v>1850</v>
      </c>
      <c r="H30" s="40">
        <v>200</v>
      </c>
      <c r="I30" s="40">
        <v>18.5</v>
      </c>
      <c r="J30" s="40">
        <f>H30*I30</f>
        <v>3700</v>
      </c>
      <c r="K30" s="40">
        <v>300</v>
      </c>
      <c r="L30" s="40">
        <v>18.5</v>
      </c>
      <c r="M30" s="40">
        <f>K30*L30</f>
        <v>5550</v>
      </c>
    </row>
    <row r="31" spans="1:13" ht="15.75" thickBot="1" x14ac:dyDescent="0.3">
      <c r="A31" s="125" t="s">
        <v>71</v>
      </c>
      <c r="B31" s="104" t="s">
        <v>72</v>
      </c>
      <c r="C31" s="105" t="s">
        <v>72</v>
      </c>
      <c r="D31" s="106">
        <f>SUM(D28:D30)</f>
        <v>5290</v>
      </c>
      <c r="E31" s="107" t="s">
        <v>72</v>
      </c>
      <c r="F31" s="105" t="s">
        <v>72</v>
      </c>
      <c r="G31" s="106">
        <f>SUM(G28:G30)</f>
        <v>3990</v>
      </c>
      <c r="H31" s="108" t="s">
        <v>72</v>
      </c>
      <c r="I31" s="108" t="s">
        <v>72</v>
      </c>
      <c r="J31" s="109">
        <f>SUM(J28:J30)</f>
        <v>5840</v>
      </c>
      <c r="K31" s="108" t="s">
        <v>72</v>
      </c>
      <c r="L31" s="108" t="s">
        <v>72</v>
      </c>
      <c r="M31" s="109">
        <f>SUM(M28:M30)</f>
        <v>7690</v>
      </c>
    </row>
    <row r="32" spans="1:13" ht="15.75" thickBot="1" x14ac:dyDescent="0.3">
      <c r="A32" s="164" t="s">
        <v>73</v>
      </c>
      <c r="B32" s="156" t="s">
        <v>62</v>
      </c>
      <c r="C32" s="157"/>
      <c r="D32" s="157"/>
      <c r="E32" s="158" t="s">
        <v>6</v>
      </c>
      <c r="F32" s="159"/>
      <c r="G32" s="160"/>
      <c r="H32" s="158" t="s">
        <v>63</v>
      </c>
      <c r="I32" s="159"/>
      <c r="J32" s="160"/>
      <c r="K32" s="161" t="s">
        <v>64</v>
      </c>
      <c r="L32" s="162"/>
      <c r="M32" s="163"/>
    </row>
    <row r="33" spans="1:13" ht="39" thickBot="1" x14ac:dyDescent="0.3">
      <c r="A33" s="165"/>
      <c r="B33" s="110" t="s">
        <v>74</v>
      </c>
      <c r="C33" s="111" t="s">
        <v>75</v>
      </c>
      <c r="D33" s="112" t="s">
        <v>67</v>
      </c>
      <c r="E33" s="110" t="s">
        <v>74</v>
      </c>
      <c r="F33" s="111" t="s">
        <v>75</v>
      </c>
      <c r="G33" s="112" t="s">
        <v>67</v>
      </c>
      <c r="H33" s="110" t="s">
        <v>74</v>
      </c>
      <c r="I33" s="111" t="s">
        <v>75</v>
      </c>
      <c r="J33" s="112" t="s">
        <v>67</v>
      </c>
      <c r="K33" s="110" t="s">
        <v>74</v>
      </c>
      <c r="L33" s="111" t="s">
        <v>75</v>
      </c>
      <c r="M33" s="112" t="s">
        <v>67</v>
      </c>
    </row>
    <row r="34" spans="1:13" x14ac:dyDescent="0.25">
      <c r="A34" s="127" t="s">
        <v>85</v>
      </c>
      <c r="B34" s="113">
        <v>0.08</v>
      </c>
      <c r="C34" s="114">
        <v>3250</v>
      </c>
      <c r="D34" s="115">
        <f>B34*C34</f>
        <v>260</v>
      </c>
      <c r="E34" s="113">
        <v>0.08</v>
      </c>
      <c r="F34" s="114">
        <v>3250</v>
      </c>
      <c r="G34" s="94">
        <f>E34*F34</f>
        <v>260</v>
      </c>
      <c r="H34" s="113">
        <v>0.08</v>
      </c>
      <c r="I34" s="114">
        <v>3250</v>
      </c>
      <c r="J34" s="116">
        <f>H34*I34</f>
        <v>260</v>
      </c>
      <c r="K34" s="113">
        <v>0.08</v>
      </c>
      <c r="L34" s="114">
        <v>3250</v>
      </c>
      <c r="M34" s="116">
        <f>K34*L34</f>
        <v>260</v>
      </c>
    </row>
    <row r="35" spans="1:13" x14ac:dyDescent="0.25">
      <c r="A35" s="128" t="s">
        <v>86</v>
      </c>
      <c r="B35" s="113">
        <v>0.05</v>
      </c>
      <c r="C35" s="114">
        <v>13700.59</v>
      </c>
      <c r="D35" s="115">
        <f>B35*C35</f>
        <v>685.0295000000001</v>
      </c>
      <c r="E35" s="113">
        <v>0.05</v>
      </c>
      <c r="F35" s="114">
        <v>13700.59</v>
      </c>
      <c r="G35" s="94">
        <f>E35*F35</f>
        <v>685.0295000000001</v>
      </c>
      <c r="H35" s="113">
        <v>0.05</v>
      </c>
      <c r="I35" s="114">
        <v>13700.59</v>
      </c>
      <c r="J35" s="116">
        <f>H35*I35</f>
        <v>685.0295000000001</v>
      </c>
      <c r="K35" s="113">
        <v>0.05</v>
      </c>
      <c r="L35" s="114">
        <v>13700.59</v>
      </c>
      <c r="M35" s="116">
        <f>K35*L35</f>
        <v>685.0295000000001</v>
      </c>
    </row>
    <row r="36" spans="1:13" x14ac:dyDescent="0.25">
      <c r="A36" s="128" t="s">
        <v>87</v>
      </c>
      <c r="B36" s="113">
        <v>0.5</v>
      </c>
      <c r="C36" s="114">
        <v>4379.33</v>
      </c>
      <c r="D36" s="115">
        <f>B36*C36</f>
        <v>2189.665</v>
      </c>
      <c r="E36" s="113">
        <v>0.5</v>
      </c>
      <c r="F36" s="114">
        <v>4379.33</v>
      </c>
      <c r="G36" s="94">
        <f>E36*F36</f>
        <v>2189.665</v>
      </c>
      <c r="H36" s="113">
        <v>0.5</v>
      </c>
      <c r="I36" s="114">
        <v>4379.33</v>
      </c>
      <c r="J36" s="116">
        <f>H36*I36</f>
        <v>2189.665</v>
      </c>
      <c r="K36" s="113">
        <v>0.5</v>
      </c>
      <c r="L36" s="114">
        <v>4379.33</v>
      </c>
      <c r="M36" s="116">
        <f>K36*L36</f>
        <v>2189.665</v>
      </c>
    </row>
    <row r="37" spans="1:13" x14ac:dyDescent="0.25">
      <c r="A37" s="129"/>
      <c r="B37" s="117"/>
      <c r="C37" s="98"/>
      <c r="D37" s="98"/>
      <c r="E37" s="98"/>
      <c r="F37" s="98"/>
      <c r="G37" s="98"/>
      <c r="H37" s="40"/>
      <c r="I37" s="40"/>
      <c r="J37" s="116"/>
      <c r="K37" s="40"/>
      <c r="L37" s="40"/>
      <c r="M37" s="116"/>
    </row>
    <row r="38" spans="1:13" x14ac:dyDescent="0.25">
      <c r="A38" s="129"/>
      <c r="B38" s="117"/>
      <c r="C38" s="98"/>
      <c r="D38" s="98"/>
      <c r="E38" s="118"/>
      <c r="F38" s="98"/>
      <c r="G38" s="98"/>
      <c r="H38" s="40"/>
      <c r="I38" s="40"/>
      <c r="J38" s="116"/>
      <c r="K38" s="40"/>
      <c r="L38" s="40"/>
      <c r="M38" s="116"/>
    </row>
    <row r="39" spans="1:13" ht="15.75" thickBot="1" x14ac:dyDescent="0.3">
      <c r="A39" s="125" t="s">
        <v>71</v>
      </c>
      <c r="B39" s="104" t="s">
        <v>72</v>
      </c>
      <c r="C39" s="105" t="s">
        <v>72</v>
      </c>
      <c r="D39" s="119">
        <f>SUM(D34:D38)</f>
        <v>3134.6945000000001</v>
      </c>
      <c r="E39" s="107" t="s">
        <v>72</v>
      </c>
      <c r="F39" s="105" t="s">
        <v>72</v>
      </c>
      <c r="G39" s="119">
        <f>SUM(G34:G38)</f>
        <v>3134.6945000000001</v>
      </c>
      <c r="H39" s="120" t="s">
        <v>72</v>
      </c>
      <c r="I39" s="121" t="s">
        <v>72</v>
      </c>
      <c r="J39" s="122">
        <f>SUM(J34:J38)</f>
        <v>3134.6945000000001</v>
      </c>
      <c r="K39" s="120" t="s">
        <v>72</v>
      </c>
      <c r="L39" s="121" t="s">
        <v>72</v>
      </c>
      <c r="M39" s="122">
        <f>SUM(M34:M38)</f>
        <v>3134.6945000000001</v>
      </c>
    </row>
  </sheetData>
  <mergeCells count="20">
    <mergeCell ref="A1:M2"/>
    <mergeCell ref="A3:A4"/>
    <mergeCell ref="B3:B4"/>
    <mergeCell ref="C3:D3"/>
    <mergeCell ref="E3:F3"/>
    <mergeCell ref="G3:G4"/>
    <mergeCell ref="H3:I3"/>
    <mergeCell ref="J3:J4"/>
    <mergeCell ref="K3:L3"/>
    <mergeCell ref="M3:M4"/>
    <mergeCell ref="A32:A33"/>
    <mergeCell ref="B32:D32"/>
    <mergeCell ref="E32:G32"/>
    <mergeCell ref="H32:J32"/>
    <mergeCell ref="K32:M32"/>
    <mergeCell ref="A26:A27"/>
    <mergeCell ref="B26:D26"/>
    <mergeCell ref="E26:G26"/>
    <mergeCell ref="H26:J26"/>
    <mergeCell ref="K26:M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 доз удобрений</vt:lpstr>
      <vt:lpstr>Сравнение схем по итогам опытов</vt:lpstr>
      <vt:lpstr>опыт 14-14-23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2020-02-12T09:09:24Z</dcterms:modified>
</cp:coreProperties>
</file>