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tabRatio="875"/>
  </bookViews>
  <sheets>
    <sheet name="Расчет по запасу в почве" sheetId="5" r:id="rId1"/>
    <sheet name="Расчет на прибавку урожая" sheetId="8" r:id="rId2"/>
    <sheet name="С учетом последействия уд и рН " sheetId="7" r:id="rId3"/>
    <sheet name="Расчет доз удобрений" sheetId="9" r:id="rId4"/>
  </sheets>
  <calcPr calcId="152511"/>
</workbook>
</file>

<file path=xl/calcChain.xml><?xml version="1.0" encoding="utf-8"?>
<calcChain xmlns="http://schemas.openxmlformats.org/spreadsheetml/2006/main">
  <c r="J23" i="9" l="1"/>
  <c r="D23" i="9" l="1"/>
  <c r="C23" i="9"/>
  <c r="I23" i="9" l="1"/>
  <c r="F59" i="9"/>
  <c r="C59" i="9"/>
  <c r="E57" i="9"/>
  <c r="C57" i="9"/>
  <c r="D55" i="9"/>
  <c r="C55" i="9"/>
  <c r="F41" i="9"/>
  <c r="D14" i="7"/>
  <c r="E14" i="7"/>
  <c r="C14" i="7"/>
  <c r="C13" i="7"/>
  <c r="D13" i="7"/>
  <c r="E13" i="7"/>
  <c r="E39" i="9"/>
  <c r="C41" i="9"/>
  <c r="C39" i="9"/>
  <c r="D37" i="9"/>
  <c r="C37" i="9"/>
  <c r="G21" i="9"/>
  <c r="H21" i="9"/>
  <c r="I21" i="9" s="1"/>
  <c r="J21" i="9" s="1"/>
  <c r="C21" i="9"/>
  <c r="F19" i="9"/>
  <c r="C19" i="9"/>
  <c r="I19" i="9" s="1"/>
  <c r="J19" i="9" s="1"/>
  <c r="E17" i="9"/>
  <c r="H17" i="9"/>
  <c r="C17" i="9"/>
  <c r="I17" i="9" s="1"/>
  <c r="J17" i="9" s="1"/>
  <c r="D15" i="9"/>
  <c r="H15" i="9"/>
  <c r="C15" i="9"/>
  <c r="I15" i="9" s="1"/>
  <c r="J15" i="9" s="1"/>
  <c r="E11" i="8"/>
  <c r="D9" i="8"/>
  <c r="D11" i="8" s="1"/>
  <c r="E9" i="8"/>
  <c r="C9" i="8"/>
  <c r="C11" i="8" s="1"/>
  <c r="C7" i="8"/>
  <c r="D6" i="7" l="1"/>
  <c r="E6" i="7"/>
  <c r="C6" i="7"/>
  <c r="AH10" i="5"/>
  <c r="Z9" i="5"/>
  <c r="AJ10" i="5"/>
  <c r="AJ12" i="5"/>
  <c r="AI10" i="5"/>
  <c r="AI12" i="5"/>
  <c r="AI8" i="5"/>
  <c r="AJ8" i="5"/>
  <c r="AH12" i="5"/>
  <c r="AH8" i="5"/>
  <c r="AG9" i="5"/>
  <c r="AG10" i="5"/>
  <c r="AG12" i="5"/>
  <c r="AG8" i="5"/>
  <c r="T12" i="5"/>
  <c r="S12" i="5"/>
  <c r="AA12" i="5" s="1"/>
  <c r="AB12" i="5" s="1"/>
  <c r="R12" i="5"/>
  <c r="Z12" i="5" s="1"/>
  <c r="Q12" i="5"/>
  <c r="Y12" i="5" s="1"/>
  <c r="L12" i="5"/>
  <c r="K12" i="5"/>
  <c r="J12" i="5"/>
  <c r="I12" i="5"/>
  <c r="T11" i="5"/>
  <c r="S11" i="5"/>
  <c r="AA11" i="5" s="1"/>
  <c r="AB11" i="5" s="1"/>
  <c r="R11" i="5"/>
  <c r="Z11" i="5" s="1"/>
  <c r="Q11" i="5"/>
  <c r="Y11" i="5" s="1"/>
  <c r="L11" i="5"/>
  <c r="AJ11" i="5" s="1"/>
  <c r="K11" i="5"/>
  <c r="AI11" i="5" s="1"/>
  <c r="J11" i="5"/>
  <c r="AH11" i="5" s="1"/>
  <c r="I11" i="5"/>
  <c r="AG11" i="5" s="1"/>
  <c r="T10" i="5"/>
  <c r="S10" i="5"/>
  <c r="AA10" i="5" s="1"/>
  <c r="AB10" i="5" s="1"/>
  <c r="R10" i="5"/>
  <c r="Z10" i="5" s="1"/>
  <c r="Q10" i="5"/>
  <c r="Y10" i="5" s="1"/>
  <c r="L10" i="5"/>
  <c r="K10" i="5"/>
  <c r="J10" i="5"/>
  <c r="I10" i="5"/>
  <c r="T9" i="5"/>
  <c r="S9" i="5"/>
  <c r="AA9" i="5" s="1"/>
  <c r="AB9" i="5" s="1"/>
  <c r="AJ9" i="5" s="1"/>
  <c r="R9" i="5"/>
  <c r="AH9" i="5" s="1"/>
  <c r="Q9" i="5"/>
  <c r="Y9" i="5" s="1"/>
  <c r="L9" i="5"/>
  <c r="K9" i="5"/>
  <c r="J9" i="5"/>
  <c r="I9" i="5"/>
  <c r="T8" i="5"/>
  <c r="S8" i="5"/>
  <c r="AA8" i="5" s="1"/>
  <c r="AB8" i="5" s="1"/>
  <c r="R8" i="5"/>
  <c r="Z8" i="5" s="1"/>
  <c r="Q8" i="5"/>
  <c r="Y8" i="5" s="1"/>
  <c r="L8" i="5"/>
  <c r="K8" i="5"/>
  <c r="J8" i="5"/>
  <c r="I8" i="5"/>
  <c r="AI9" i="5" l="1"/>
  <c r="G55" i="9" l="1"/>
  <c r="H55" i="9"/>
  <c r="G41" i="9"/>
  <c r="H41" i="9"/>
  <c r="H59" i="9"/>
  <c r="G59" i="9"/>
  <c r="H57" i="9"/>
  <c r="G57" i="9"/>
  <c r="H37" i="9"/>
  <c r="G37" i="9"/>
  <c r="G39" i="9"/>
  <c r="H39" i="9"/>
</calcChain>
</file>

<file path=xl/sharedStrings.xml><?xml version="1.0" encoding="utf-8"?>
<sst xmlns="http://schemas.openxmlformats.org/spreadsheetml/2006/main" count="146" uniqueCount="77">
  <si>
    <t>Культура</t>
  </si>
  <si>
    <t>Кукуруза на зерно</t>
  </si>
  <si>
    <t>Пшеница озимая</t>
  </si>
  <si>
    <t>Пшеница яровая</t>
  </si>
  <si>
    <t>Соя</t>
  </si>
  <si>
    <t>Планируемый урожай</t>
  </si>
  <si>
    <t>N</t>
  </si>
  <si>
    <r>
      <t>P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O</t>
    </r>
    <r>
      <rPr>
        <b/>
        <vertAlign val="subscript"/>
        <sz val="11"/>
        <color theme="1"/>
        <rFont val="Times New Roman"/>
        <family val="1"/>
        <charset val="204"/>
      </rPr>
      <t>5</t>
    </r>
  </si>
  <si>
    <r>
      <t>K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O</t>
    </r>
  </si>
  <si>
    <t>Содержание NPK в почве (мг/кг)</t>
  </si>
  <si>
    <t>S</t>
  </si>
  <si>
    <t>CaO</t>
  </si>
  <si>
    <t>Вынос элементов питания кг на 1тн урожая</t>
  </si>
  <si>
    <t>Гумус, %</t>
  </si>
  <si>
    <t>Запас NPK (S) в 1 гектаре почвы, кг/га</t>
  </si>
  <si>
    <t>Коэффициент использования из почвы</t>
  </si>
  <si>
    <t>Доступно из почвы, кг/га</t>
  </si>
  <si>
    <t>Потребность в NPK с учетом планируемого урожая</t>
  </si>
  <si>
    <r>
      <t>P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O</t>
    </r>
    <r>
      <rPr>
        <b/>
        <vertAlign val="subscript"/>
        <sz val="12"/>
        <color theme="1"/>
        <rFont val="Times New Roman"/>
        <family val="1"/>
        <charset val="204"/>
      </rPr>
      <t xml:space="preserve">5 </t>
    </r>
  </si>
  <si>
    <t>Потребность в эл-тах питания на планируемый урожай</t>
  </si>
  <si>
    <t>Коэффициенты использования эл-тов  питания из удобрений</t>
  </si>
  <si>
    <t>Картофель</t>
  </si>
  <si>
    <t>Азот</t>
  </si>
  <si>
    <t>Фосфор</t>
  </si>
  <si>
    <t>Калий</t>
  </si>
  <si>
    <t xml:space="preserve">Вынос, кг/га на тонну </t>
  </si>
  <si>
    <t>Запас подвижных форм эл-та, кг/га (П)</t>
  </si>
  <si>
    <t>Коэффициент (доля) использования элемента растениями из почвы (Кп)</t>
  </si>
  <si>
    <t>Коэффициент использования элемента растением из удобрений (Ку)</t>
  </si>
  <si>
    <t>Ко-во эл-тов питания, доступных растению за счет последействия уд (ЭлП)</t>
  </si>
  <si>
    <t>Вынос на планируемы урожай кг/га (В)  - 4,5 т/га</t>
  </si>
  <si>
    <t>Показатель</t>
  </si>
  <si>
    <t>Расчет потребности в элементах питания с учетом рН почвы и последействия удобрений</t>
  </si>
  <si>
    <t xml:space="preserve">Показатель </t>
  </si>
  <si>
    <t xml:space="preserve">N </t>
  </si>
  <si>
    <t xml:space="preserve">К2О </t>
  </si>
  <si>
    <t xml:space="preserve">Коэффициенты использования элемен- тов питания растениями в 1-й год </t>
  </si>
  <si>
    <t xml:space="preserve">Последействие ранее внесенных минеральных удобрений , кг/га </t>
  </si>
  <si>
    <t xml:space="preserve">Требуется элементов питания за счет минеральных удобрений, кг/га </t>
  </si>
  <si>
    <t>Планируемая прибавка, т/га</t>
  </si>
  <si>
    <t>Урожайность без удобрений, т/га</t>
  </si>
  <si>
    <t>Вынос элементов питания с урожаем основной и побочной продукции, кг/ тонна</t>
  </si>
  <si>
    <t xml:space="preserve">С учетом потребности на прибавку следует внести с удобрениями, кг/га </t>
  </si>
  <si>
    <t>рН почвы</t>
  </si>
  <si>
    <t>Коэффициент усвоения элементов питания из удобрений, в зависимости от рН почвы (КрН)</t>
  </si>
  <si>
    <t xml:space="preserve">Потребность в элементах питания учетом потребности на прибавку и влиянием на усвоение эл-то рН почвы , кг/га </t>
  </si>
  <si>
    <r>
      <t>Р</t>
    </r>
    <r>
      <rPr>
        <b/>
        <sz val="9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>О</t>
    </r>
    <r>
      <rPr>
        <b/>
        <sz val="9"/>
        <color rgb="FF000000"/>
        <rFont val="Times New Roman"/>
        <family val="1"/>
        <charset val="204"/>
      </rPr>
      <t xml:space="preserve">5 </t>
    </r>
  </si>
  <si>
    <t>Потребность в элементах питания под озимую пшеницу на планируемую прибавку урожая 2т/га (урожайность без удобрений 5,5 т/га)</t>
  </si>
  <si>
    <t>AN</t>
  </si>
  <si>
    <t>NP 12:52</t>
  </si>
  <si>
    <t>KCl</t>
  </si>
  <si>
    <t>P</t>
  </si>
  <si>
    <t>K</t>
  </si>
  <si>
    <t>Цена за тонну</t>
  </si>
  <si>
    <t>Схема 1, кг/га</t>
  </si>
  <si>
    <t>Стоимость схемы 1, руб/га</t>
  </si>
  <si>
    <t>Стоимость схемы 2, руб/га</t>
  </si>
  <si>
    <t>Стоимотсь схемы, руб/га</t>
  </si>
  <si>
    <t>Схема 2, кг/га</t>
  </si>
  <si>
    <t>Схема 3, кг/га</t>
  </si>
  <si>
    <t>Стоимость схемы 3, руб/га</t>
  </si>
  <si>
    <t>Схема 4, кг/га</t>
  </si>
  <si>
    <t>Стоимость схемы 5, руб/га</t>
  </si>
  <si>
    <t>Расчет затрат на схему минерального питания</t>
  </si>
  <si>
    <t>Затраты на 1 кг доп урожая</t>
  </si>
  <si>
    <t>Показатели</t>
  </si>
  <si>
    <t>NP 20:20</t>
  </si>
  <si>
    <t>NP 18:46</t>
  </si>
  <si>
    <r>
      <t>Коэффициент усвоения элементов питания из удобрений, в зависимости от рН почвы (К</t>
    </r>
    <r>
      <rPr>
        <vertAlign val="subscript"/>
        <sz val="12"/>
        <color theme="1"/>
        <rFont val="Times New Roman"/>
        <family val="1"/>
        <charset val="204"/>
      </rPr>
      <t>рН</t>
    </r>
    <r>
      <rPr>
        <sz val="11"/>
        <color theme="1"/>
        <rFont val="Times New Roman"/>
        <family val="1"/>
        <charset val="204"/>
      </rPr>
      <t>)
рН почвы 6,0</t>
    </r>
  </si>
  <si>
    <r>
      <t>Коэффициент усвоения элементов питания из удобрений, в зависимости от рН почвы (К</t>
    </r>
    <r>
      <rPr>
        <vertAlign val="subscript"/>
        <sz val="12"/>
        <color theme="1"/>
        <rFont val="Times New Roman"/>
        <family val="1"/>
        <charset val="204"/>
      </rPr>
      <t>рН</t>
    </r>
    <r>
      <rPr>
        <sz val="11"/>
        <color theme="1"/>
        <rFont val="Times New Roman"/>
        <family val="1"/>
        <charset val="204"/>
      </rPr>
      <t>)
рН почвы 6,5-7,0</t>
    </r>
  </si>
  <si>
    <t>Потребность в элементах питания с учетом рН почвы и последействия удобрений
рН почвы 6,5-7,0</t>
  </si>
  <si>
    <t>Потребность в элементах питания с учетом рН почвы и последействия удобрений
рН почвы 6,0</t>
  </si>
  <si>
    <t xml:space="preserve">Потребность в элементах питания на планируемую урожайность, рН почвы 6 </t>
  </si>
  <si>
    <t>Потребность в элементах питания на планируемую урожайность, рН почвы7</t>
  </si>
  <si>
    <r>
      <t>К</t>
    </r>
    <r>
      <rPr>
        <b/>
        <vertAlign val="sub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О </t>
    </r>
  </si>
  <si>
    <t>Схема хоз-ва, кг/га</t>
  </si>
  <si>
    <t>Стоимость схемы хоз-ва, руб/га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</si>
</sst>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vertAlign val="subscript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349248</xdr:colOff>
      <xdr:row>13</xdr:row>
      <xdr:rowOff>165099</xdr:rowOff>
    </xdr:from>
    <xdr:to>
      <xdr:col>18</xdr:col>
      <xdr:colOff>650875</xdr:colOff>
      <xdr:row>57</xdr:row>
      <xdr:rowOff>31749</xdr:rowOff>
    </xdr:to>
    <xdr:sp macro="" textlink="">
      <xdr:nvSpPr>
        <xdr:cNvPr id="2" name="TextBox 1"/>
        <xdr:cNvSpPr txBox="1"/>
      </xdr:nvSpPr>
      <xdr:spPr>
        <a:xfrm>
          <a:off x="673098" y="5565774"/>
          <a:ext cx="9969502" cy="866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/>
            <a:t>Расчет кол-ва</a:t>
          </a:r>
          <a:r>
            <a:rPr lang="ru-RU" sz="1600" b="1" baseline="0"/>
            <a:t> доступных элементов питания из почвы:</a:t>
          </a:r>
        </a:p>
        <a:p>
          <a:endParaRPr lang="ru-RU" sz="1600" b="1" baseline="0"/>
        </a:p>
        <a:p>
          <a:r>
            <a:rPr lang="ru-RU" sz="1600" b="1" baseline="0"/>
            <a:t>Расчтет массы 1 гектара пахатной почвы:</a:t>
          </a:r>
        </a:p>
        <a:p>
          <a:r>
            <a:rPr lang="ru-RU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m = S *h* dv</a:t>
          </a:r>
        </a:p>
        <a:p>
          <a:r>
            <a:rPr lang="ru-RU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Где dv - плотность пахотного слоя, т/м.</a:t>
          </a:r>
        </a:p>
        <a:p>
          <a:r>
            <a:rPr lang="ru-RU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h - глубина пахотного слоя, м.</a:t>
          </a:r>
        </a:p>
        <a:p>
          <a:r>
            <a:rPr lang="ru-RU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S - площадь</a:t>
          </a:r>
        </a:p>
        <a:p>
          <a:r>
            <a:rPr lang="ru-RU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m пах. слоя = 0.25 * 1.23 * 10000 = 3075 т</a:t>
          </a:r>
        </a:p>
        <a:p>
          <a:endParaRPr lang="ru-RU" sz="1600" b="1" baseline="0"/>
        </a:p>
        <a:p>
          <a:r>
            <a:rPr lang="ru-RU" sz="1600" b="1" baseline="0"/>
            <a:t>Азот</a:t>
          </a:r>
        </a:p>
        <a:p>
          <a:r>
            <a:rPr lang="ru-RU" sz="1600" b="0" baseline="0"/>
            <a:t>Расчитывается исходя из данных АХА по содержанию гумуса.</a:t>
          </a:r>
        </a:p>
        <a:p>
          <a:r>
            <a:rPr lang="ru-RU" sz="1600" b="0" baseline="0"/>
            <a:t>В гумусе содержится порядка 5% азота, из общего содержания азота минрализуется, а следоватьельно, становится доступным растению - 1,5%</a:t>
          </a:r>
        </a:p>
        <a:p>
          <a:endParaRPr lang="ru-RU" sz="1600" b="0" baseline="0"/>
        </a:p>
        <a:p>
          <a:pPr rtl="0" eaLnBrk="1" latinLnBrk="0" hangingPunct="1"/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Гумус 5%</a:t>
          </a:r>
          <a:endParaRPr lang="ru-RU" sz="1600">
            <a:effectLst/>
          </a:endParaRPr>
        </a:p>
        <a:p>
          <a:pPr rtl="0" eaLnBrk="1" latinLnBrk="0" hangingPunct="1"/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1 гектаре почвы = 3000 тонн* 0,05 = 150 тонн гумуса</a:t>
          </a:r>
          <a:endParaRPr lang="ru-RU" sz="1600">
            <a:effectLst/>
          </a:endParaRPr>
        </a:p>
        <a:p>
          <a:pPr rtl="0" eaLnBrk="1" latinLnBrk="0" hangingPunct="1"/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Азота = 150 тонн * 0,05 = 7,5 тонн</a:t>
          </a:r>
          <a:endParaRPr lang="ru-RU" sz="1600">
            <a:effectLst/>
          </a:endParaRPr>
        </a:p>
        <a:p>
          <a:pPr rtl="0" eaLnBrk="1" latinLnBrk="0" hangingPunct="1"/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Минерального азота  = 7500*0,015 = 112,5 кг/га</a:t>
          </a:r>
        </a:p>
        <a:p>
          <a:pPr rtl="0" eaLnBrk="1" latinLnBrk="0" hangingPunct="1"/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расчета доступного азота умножаем общее количество минерального азота</a:t>
          </a:r>
          <a:r>
            <a:rPr lang="ru-R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на коэффициент усвоения азота из почвы</a:t>
          </a:r>
          <a:endParaRPr lang="ru-RU" sz="1600">
            <a:effectLst/>
          </a:endParaRPr>
        </a:p>
        <a:p>
          <a:pPr rtl="0" eaLnBrk="1" latinLnBrk="0" hangingPunct="1"/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Дотсупного азота 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112,5*0,6 = </a:t>
          </a:r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67,5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кг/га</a:t>
          </a:r>
          <a:endParaRPr lang="ru-RU" sz="1600">
            <a:effectLst/>
          </a:endParaRPr>
        </a:p>
        <a:p>
          <a:endParaRPr lang="ru-RU" sz="1600" b="0" baseline="0"/>
        </a:p>
        <a:p>
          <a:endParaRPr lang="ru-RU" sz="1600" b="1" baseline="0"/>
        </a:p>
        <a:p>
          <a:r>
            <a:rPr lang="ru-RU" sz="1600" b="1" baseline="0"/>
            <a:t>Фосфор и калий</a:t>
          </a:r>
        </a:p>
        <a:p>
          <a:endParaRPr lang="ru-RU" sz="1600" b="1" baseline="0"/>
        </a:p>
        <a:p>
          <a:r>
            <a:rPr lang="ru-RU" sz="1600" b="0" baseline="0"/>
            <a:t>Содержание  в 1 гектаре расчитываем по пропорции:</a:t>
          </a:r>
        </a:p>
        <a:p>
          <a:r>
            <a:rPr lang="ru-RU" sz="1600" b="0" baseline="0"/>
            <a:t>в 1 кгпочвы содержится 159 мг фосфора</a:t>
          </a:r>
        </a:p>
        <a:p>
          <a:r>
            <a:rPr lang="ru-RU" sz="1600" b="0" baseline="0"/>
            <a:t>в 3 000 000 кг (1 га) - содержится х мг</a:t>
          </a:r>
        </a:p>
        <a:p>
          <a:endParaRPr lang="ru-RU" sz="1600" b="0" baseline="0"/>
        </a:p>
        <a:p>
          <a:r>
            <a:rPr lang="ru-RU" sz="1600" b="0" baseline="0"/>
            <a:t>Для перевода мг в кг делим на 1 000 000</a:t>
          </a:r>
        </a:p>
        <a:p>
          <a:r>
            <a:rPr lang="ru-RU" sz="1600" b="0" baseline="0"/>
            <a:t>Х= 3 000 000 *159/ 1 000 000 = 477</a:t>
          </a:r>
        </a:p>
        <a:p>
          <a:endParaRPr lang="ru-RU" sz="1600" b="0" baseline="0"/>
        </a:p>
        <a:p>
          <a:r>
            <a:rPr lang="ru-RU" sz="1600" b="0" baseline="0"/>
            <a:t>Для расчета доступногофософра общее содержание фосфора в 1 гектаре почвы умножаем на коэффициент усвоения</a:t>
          </a:r>
        </a:p>
        <a:p>
          <a:endParaRPr lang="ru-RU" sz="1600" b="0" baseline="0"/>
        </a:p>
        <a:p>
          <a:r>
            <a:rPr lang="ru-RU" sz="1600" b="0" baseline="0"/>
            <a:t>Доступного фосфора= 477*0,1 = 47,7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3"/>
  <sheetViews>
    <sheetView tabSelected="1" topLeftCell="H4" zoomScale="70" zoomScaleNormal="70" workbookViewId="0">
      <selection activeCell="Y17" sqref="Y17"/>
    </sheetView>
  </sheetViews>
  <sheetFormatPr defaultRowHeight="15.75" x14ac:dyDescent="0.25"/>
  <cols>
    <col min="1" max="1" width="4.85546875" style="1" customWidth="1"/>
    <col min="2" max="2" width="14.7109375" style="1" customWidth="1"/>
    <col min="3" max="3" width="6.85546875" style="1" customWidth="1"/>
    <col min="4" max="4" width="7.140625" style="1" customWidth="1"/>
    <col min="5" max="5" width="8" style="1" customWidth="1"/>
    <col min="6" max="6" width="7.42578125" style="1" customWidth="1"/>
    <col min="7" max="7" width="7" style="1" customWidth="1"/>
    <col min="8" max="8" width="10" style="1" customWidth="1"/>
    <col min="9" max="9" width="8.140625" style="1" customWidth="1"/>
    <col min="10" max="10" width="8.28515625" style="1" customWidth="1"/>
    <col min="11" max="13" width="9.5703125" style="1" customWidth="1"/>
    <col min="14" max="14" width="7.7109375" style="1" customWidth="1"/>
    <col min="15" max="15" width="7.42578125" style="1" customWidth="1"/>
    <col min="16" max="16" width="6.5703125" style="1" customWidth="1"/>
    <col min="17" max="17" width="9.5703125" style="1" customWidth="1"/>
    <col min="18" max="18" width="7.5703125" style="1" customWidth="1"/>
    <col min="19" max="19" width="9.5703125" style="1" customWidth="1"/>
    <col min="20" max="20" width="11" style="1" customWidth="1"/>
    <col min="21" max="21" width="9.7109375" style="1" customWidth="1"/>
    <col min="22" max="22" width="9.42578125" style="1" customWidth="1"/>
    <col min="23" max="23" width="10.28515625" style="1" customWidth="1"/>
    <col min="24" max="24" width="9.85546875" style="1" customWidth="1"/>
    <col min="25" max="25" width="9.42578125" style="1" customWidth="1"/>
    <col min="26" max="26" width="10.85546875" style="1" customWidth="1"/>
    <col min="27" max="27" width="11.140625" style="1" customWidth="1"/>
    <col min="28" max="16384" width="9.140625" style="1"/>
  </cols>
  <sheetData>
    <row r="2" spans="2:36" ht="24.75" customHeight="1" x14ac:dyDescent="0.25">
      <c r="B2" s="11"/>
      <c r="C2" s="11"/>
      <c r="D2" s="11"/>
      <c r="E2" s="11"/>
    </row>
    <row r="4" spans="2:36" ht="26.25" customHeight="1" x14ac:dyDescent="0.25">
      <c r="Y4" s="3"/>
      <c r="AA4" s="12"/>
    </row>
    <row r="5" spans="2:36" ht="24.75" customHeight="1" thickBot="1" x14ac:dyDescent="0.3"/>
    <row r="6" spans="2:36" ht="50.25" customHeight="1" thickBot="1" x14ac:dyDescent="0.3">
      <c r="B6" s="84" t="s">
        <v>0</v>
      </c>
      <c r="C6" s="86" t="s">
        <v>12</v>
      </c>
      <c r="D6" s="87"/>
      <c r="E6" s="87"/>
      <c r="F6" s="87"/>
      <c r="G6" s="88"/>
      <c r="H6" s="88" t="s">
        <v>5</v>
      </c>
      <c r="I6" s="78" t="s">
        <v>17</v>
      </c>
      <c r="J6" s="79"/>
      <c r="K6" s="79"/>
      <c r="L6" s="80"/>
      <c r="M6" s="87" t="s">
        <v>9</v>
      </c>
      <c r="N6" s="87"/>
      <c r="O6" s="87"/>
      <c r="P6" s="88"/>
      <c r="Q6" s="78" t="s">
        <v>14</v>
      </c>
      <c r="R6" s="79"/>
      <c r="S6" s="79"/>
      <c r="T6" s="80"/>
      <c r="U6" s="78" t="s">
        <v>15</v>
      </c>
      <c r="V6" s="79"/>
      <c r="W6" s="79"/>
      <c r="X6" s="80"/>
      <c r="Y6" s="81" t="s">
        <v>16</v>
      </c>
      <c r="Z6" s="82"/>
      <c r="AA6" s="82"/>
      <c r="AB6" s="82"/>
      <c r="AC6" s="81" t="s">
        <v>20</v>
      </c>
      <c r="AD6" s="82"/>
      <c r="AE6" s="82"/>
      <c r="AF6" s="83"/>
      <c r="AG6" s="81" t="s">
        <v>19</v>
      </c>
      <c r="AH6" s="82"/>
      <c r="AI6" s="82"/>
      <c r="AJ6" s="83"/>
    </row>
    <row r="7" spans="2:36" s="3" customFormat="1" ht="87" customHeight="1" thickBot="1" x14ac:dyDescent="0.3">
      <c r="B7" s="85"/>
      <c r="C7" s="32" t="s">
        <v>6</v>
      </c>
      <c r="D7" s="33" t="s">
        <v>7</v>
      </c>
      <c r="E7" s="34" t="s">
        <v>8</v>
      </c>
      <c r="F7" s="34" t="s">
        <v>11</v>
      </c>
      <c r="G7" s="35" t="s">
        <v>10</v>
      </c>
      <c r="H7" s="89"/>
      <c r="I7" s="32" t="s">
        <v>6</v>
      </c>
      <c r="J7" s="34" t="s">
        <v>7</v>
      </c>
      <c r="K7" s="34" t="s">
        <v>8</v>
      </c>
      <c r="L7" s="35" t="s">
        <v>10</v>
      </c>
      <c r="M7" s="36" t="s">
        <v>13</v>
      </c>
      <c r="N7" s="37" t="s">
        <v>18</v>
      </c>
      <c r="O7" s="38" t="s">
        <v>8</v>
      </c>
      <c r="P7" s="39" t="s">
        <v>10</v>
      </c>
      <c r="Q7" s="32" t="s">
        <v>6</v>
      </c>
      <c r="R7" s="34" t="s">
        <v>7</v>
      </c>
      <c r="S7" s="33" t="s">
        <v>8</v>
      </c>
      <c r="T7" s="40" t="s">
        <v>10</v>
      </c>
      <c r="U7" s="32" t="s">
        <v>6</v>
      </c>
      <c r="V7" s="34" t="s">
        <v>7</v>
      </c>
      <c r="W7" s="33" t="s">
        <v>8</v>
      </c>
      <c r="X7" s="35" t="s">
        <v>10</v>
      </c>
      <c r="Y7" s="41" t="s">
        <v>6</v>
      </c>
      <c r="Z7" s="42" t="s">
        <v>7</v>
      </c>
      <c r="AA7" s="42" t="s">
        <v>8</v>
      </c>
      <c r="AB7" s="43" t="s">
        <v>10</v>
      </c>
      <c r="AC7" s="41" t="s">
        <v>6</v>
      </c>
      <c r="AD7" s="42" t="s">
        <v>7</v>
      </c>
      <c r="AE7" s="42" t="s">
        <v>8</v>
      </c>
      <c r="AF7" s="40" t="s">
        <v>10</v>
      </c>
      <c r="AG7" s="41" t="s">
        <v>6</v>
      </c>
      <c r="AH7" s="42" t="s">
        <v>7</v>
      </c>
      <c r="AI7" s="42" t="s">
        <v>8</v>
      </c>
      <c r="AJ7" s="40" t="s">
        <v>10</v>
      </c>
    </row>
    <row r="8" spans="2:36" ht="31.5" x14ac:dyDescent="0.25">
      <c r="B8" s="53" t="s">
        <v>1</v>
      </c>
      <c r="C8" s="23">
        <v>20</v>
      </c>
      <c r="D8" s="24">
        <v>9.5</v>
      </c>
      <c r="E8" s="25">
        <v>24.5</v>
      </c>
      <c r="F8" s="25">
        <v>8</v>
      </c>
      <c r="G8" s="26">
        <v>2.7</v>
      </c>
      <c r="H8" s="27">
        <v>7</v>
      </c>
      <c r="I8" s="23">
        <f>C8*H8</f>
        <v>140</v>
      </c>
      <c r="J8" s="28">
        <f>D8*H8</f>
        <v>66.5</v>
      </c>
      <c r="K8" s="28">
        <f>E8*H8</f>
        <v>171.5</v>
      </c>
      <c r="L8" s="29">
        <f>G8*H8</f>
        <v>18.900000000000002</v>
      </c>
      <c r="M8" s="23">
        <v>5</v>
      </c>
      <c r="N8" s="25">
        <v>150</v>
      </c>
      <c r="O8" s="24">
        <v>100</v>
      </c>
      <c r="P8" s="26">
        <v>3.85</v>
      </c>
      <c r="Q8" s="23">
        <f>M8*3000000/100*0.05*0.015</f>
        <v>112.5</v>
      </c>
      <c r="R8" s="25">
        <f>N8*3000000/1000000</f>
        <v>450</v>
      </c>
      <c r="S8" s="30">
        <f>O8*3000000/1000000</f>
        <v>300</v>
      </c>
      <c r="T8" s="31">
        <f>P8*3000000/1000000</f>
        <v>11.55</v>
      </c>
      <c r="U8" s="23">
        <v>0.3</v>
      </c>
      <c r="V8" s="25">
        <v>0.1</v>
      </c>
      <c r="W8" s="24">
        <v>0.15</v>
      </c>
      <c r="X8" s="26">
        <v>0.3</v>
      </c>
      <c r="Y8" s="44">
        <f>U8*Q8</f>
        <v>33.75</v>
      </c>
      <c r="Z8" s="45">
        <f>V8*R8</f>
        <v>45</v>
      </c>
      <c r="AA8" s="45">
        <f>W8*S8</f>
        <v>45</v>
      </c>
      <c r="AB8" s="46">
        <f>AA8*W8</f>
        <v>6.75</v>
      </c>
      <c r="AC8" s="55">
        <v>0.7</v>
      </c>
      <c r="AD8" s="56">
        <v>0.3</v>
      </c>
      <c r="AE8" s="56">
        <v>0.6</v>
      </c>
      <c r="AF8" s="57">
        <v>0.7</v>
      </c>
      <c r="AG8" s="44">
        <f t="shared" ref="AG8:AH12" si="0">I8-Y8*AC8</f>
        <v>116.375</v>
      </c>
      <c r="AH8" s="45">
        <f t="shared" si="0"/>
        <v>53</v>
      </c>
      <c r="AI8" s="45">
        <f t="shared" ref="AI8:AJ12" si="1">K8-AA8*AE8</f>
        <v>144.5</v>
      </c>
      <c r="AJ8" s="92">
        <f t="shared" si="1"/>
        <v>14.175000000000002</v>
      </c>
    </row>
    <row r="9" spans="2:36" ht="31.5" x14ac:dyDescent="0.25">
      <c r="B9" s="53" t="s">
        <v>2</v>
      </c>
      <c r="C9" s="4">
        <v>31</v>
      </c>
      <c r="D9" s="9">
        <v>10.7</v>
      </c>
      <c r="E9" s="2">
        <v>24.8</v>
      </c>
      <c r="F9" s="2"/>
      <c r="G9" s="5">
        <v>4</v>
      </c>
      <c r="H9" s="13">
        <v>5</v>
      </c>
      <c r="I9" s="4">
        <f>C9*H9</f>
        <v>155</v>
      </c>
      <c r="J9" s="14">
        <f>D9*H9</f>
        <v>53.5</v>
      </c>
      <c r="K9" s="14">
        <f>E9*H9</f>
        <v>124</v>
      </c>
      <c r="L9" s="15">
        <f>G9*H9</f>
        <v>20</v>
      </c>
      <c r="M9" s="4">
        <v>5</v>
      </c>
      <c r="N9" s="25">
        <v>150</v>
      </c>
      <c r="O9" s="24">
        <v>100</v>
      </c>
      <c r="P9" s="5">
        <v>3.85</v>
      </c>
      <c r="Q9" s="4">
        <f>M9*3000000/100*0.05*0.015</f>
        <v>112.5</v>
      </c>
      <c r="R9" s="2">
        <f t="shared" ref="R9:T12" si="2">N9*3000000/1000000</f>
        <v>450</v>
      </c>
      <c r="S9" s="16">
        <f t="shared" si="2"/>
        <v>300</v>
      </c>
      <c r="T9" s="21">
        <f t="shared" si="2"/>
        <v>11.55</v>
      </c>
      <c r="U9" s="4">
        <v>0.3</v>
      </c>
      <c r="V9" s="2">
        <v>0.05</v>
      </c>
      <c r="W9" s="9">
        <v>0.2</v>
      </c>
      <c r="X9" s="5">
        <v>0.3</v>
      </c>
      <c r="Y9" s="47">
        <f t="shared" ref="Y9:AA12" si="3">U9*Q9</f>
        <v>33.75</v>
      </c>
      <c r="Z9" s="48">
        <f>V9*R9</f>
        <v>22.5</v>
      </c>
      <c r="AA9" s="48">
        <f t="shared" si="3"/>
        <v>60</v>
      </c>
      <c r="AB9" s="49">
        <f>AA9*W9</f>
        <v>12</v>
      </c>
      <c r="AC9" s="58">
        <v>0.7</v>
      </c>
      <c r="AD9" s="59">
        <v>0.3</v>
      </c>
      <c r="AE9" s="59">
        <v>0.6</v>
      </c>
      <c r="AF9" s="60">
        <v>0.7</v>
      </c>
      <c r="AG9" s="47">
        <f t="shared" si="0"/>
        <v>131.375</v>
      </c>
      <c r="AH9" s="48">
        <f t="shared" si="0"/>
        <v>46.75</v>
      </c>
      <c r="AI9" s="48">
        <f t="shared" si="1"/>
        <v>88</v>
      </c>
      <c r="AJ9" s="93">
        <f t="shared" si="1"/>
        <v>11.600000000000001</v>
      </c>
    </row>
    <row r="10" spans="2:36" ht="31.5" x14ac:dyDescent="0.25">
      <c r="B10" s="53" t="s">
        <v>3</v>
      </c>
      <c r="C10" s="4">
        <v>25</v>
      </c>
      <c r="D10" s="9">
        <v>14</v>
      </c>
      <c r="E10" s="2">
        <v>18</v>
      </c>
      <c r="F10" s="2">
        <v>6</v>
      </c>
      <c r="G10" s="5">
        <v>4</v>
      </c>
      <c r="H10" s="13">
        <v>4</v>
      </c>
      <c r="I10" s="4">
        <f>C10*H10</f>
        <v>100</v>
      </c>
      <c r="J10" s="14">
        <f>D10*H10</f>
        <v>56</v>
      </c>
      <c r="K10" s="14">
        <f>E10*H10</f>
        <v>72</v>
      </c>
      <c r="L10" s="15">
        <f>G10*H10</f>
        <v>16</v>
      </c>
      <c r="M10" s="4">
        <v>5</v>
      </c>
      <c r="N10" s="25">
        <v>150</v>
      </c>
      <c r="O10" s="24">
        <v>100</v>
      </c>
      <c r="P10" s="5">
        <v>3.85</v>
      </c>
      <c r="Q10" s="4">
        <f>M10*3000000/100*0.05*0.015</f>
        <v>112.5</v>
      </c>
      <c r="R10" s="2">
        <f t="shared" si="2"/>
        <v>450</v>
      </c>
      <c r="S10" s="16">
        <f t="shared" si="2"/>
        <v>300</v>
      </c>
      <c r="T10" s="21">
        <f t="shared" si="2"/>
        <v>11.55</v>
      </c>
      <c r="U10" s="4">
        <v>0.25</v>
      </c>
      <c r="V10" s="2">
        <v>7.0000000000000007E-2</v>
      </c>
      <c r="W10" s="9">
        <v>0.1</v>
      </c>
      <c r="X10" s="5">
        <v>0.3</v>
      </c>
      <c r="Y10" s="47">
        <f t="shared" si="3"/>
        <v>28.125</v>
      </c>
      <c r="Z10" s="48">
        <f t="shared" si="3"/>
        <v>31.500000000000004</v>
      </c>
      <c r="AA10" s="48">
        <f t="shared" si="3"/>
        <v>30</v>
      </c>
      <c r="AB10" s="49">
        <f>AA10*W10</f>
        <v>3</v>
      </c>
      <c r="AC10" s="58">
        <v>0.7</v>
      </c>
      <c r="AD10" s="59">
        <v>0.3</v>
      </c>
      <c r="AE10" s="59">
        <v>0.6</v>
      </c>
      <c r="AF10" s="60">
        <v>0.7</v>
      </c>
      <c r="AG10" s="47">
        <f t="shared" si="0"/>
        <v>80.3125</v>
      </c>
      <c r="AH10" s="48">
        <f t="shared" si="0"/>
        <v>46.55</v>
      </c>
      <c r="AI10" s="48">
        <f t="shared" si="1"/>
        <v>54</v>
      </c>
      <c r="AJ10" s="93">
        <f t="shared" si="1"/>
        <v>13.9</v>
      </c>
    </row>
    <row r="11" spans="2:36" x14ac:dyDescent="0.25">
      <c r="B11" s="53" t="s">
        <v>21</v>
      </c>
      <c r="C11" s="4">
        <v>5.6</v>
      </c>
      <c r="D11" s="9">
        <v>1.8</v>
      </c>
      <c r="E11" s="2">
        <v>8</v>
      </c>
      <c r="F11" s="2"/>
      <c r="G11" s="5">
        <v>0.3</v>
      </c>
      <c r="H11" s="13">
        <v>35</v>
      </c>
      <c r="I11" s="4">
        <f>C11*H11</f>
        <v>196</v>
      </c>
      <c r="J11" s="14">
        <f>D11*H11</f>
        <v>63</v>
      </c>
      <c r="K11" s="14">
        <f>E11*H11</f>
        <v>280</v>
      </c>
      <c r="L11" s="15">
        <f>G11*H11</f>
        <v>10.5</v>
      </c>
      <c r="M11" s="4">
        <v>5</v>
      </c>
      <c r="N11" s="25">
        <v>150</v>
      </c>
      <c r="O11" s="24">
        <v>100</v>
      </c>
      <c r="P11" s="5">
        <v>3.85</v>
      </c>
      <c r="Q11" s="4">
        <f>M11*3000000/100*0.05*0.015</f>
        <v>112.5</v>
      </c>
      <c r="R11" s="2">
        <f t="shared" si="2"/>
        <v>450</v>
      </c>
      <c r="S11" s="16">
        <f t="shared" si="2"/>
        <v>300</v>
      </c>
      <c r="T11" s="21">
        <f t="shared" si="2"/>
        <v>11.55</v>
      </c>
      <c r="U11" s="4">
        <v>0.3</v>
      </c>
      <c r="V11" s="2">
        <v>0.09</v>
      </c>
      <c r="W11" s="9">
        <v>0.2</v>
      </c>
      <c r="X11" s="5">
        <v>0.3</v>
      </c>
      <c r="Y11" s="47">
        <f t="shared" si="3"/>
        <v>33.75</v>
      </c>
      <c r="Z11" s="48">
        <f t="shared" si="3"/>
        <v>40.5</v>
      </c>
      <c r="AA11" s="48">
        <f t="shared" si="3"/>
        <v>60</v>
      </c>
      <c r="AB11" s="49">
        <f>AA11*W11</f>
        <v>12</v>
      </c>
      <c r="AC11" s="58">
        <v>0.7</v>
      </c>
      <c r="AD11" s="59">
        <v>0.3</v>
      </c>
      <c r="AE11" s="59">
        <v>0.6</v>
      </c>
      <c r="AF11" s="60">
        <v>0.7</v>
      </c>
      <c r="AG11" s="47">
        <f t="shared" si="0"/>
        <v>172.375</v>
      </c>
      <c r="AH11" s="48">
        <f t="shared" si="0"/>
        <v>50.85</v>
      </c>
      <c r="AI11" s="48">
        <f t="shared" si="1"/>
        <v>244</v>
      </c>
      <c r="AJ11" s="93">
        <f t="shared" si="1"/>
        <v>2.1000000000000014</v>
      </c>
    </row>
    <row r="12" spans="2:36" ht="39" customHeight="1" thickBot="1" x14ac:dyDescent="0.3">
      <c r="B12" s="54" t="s">
        <v>4</v>
      </c>
      <c r="C12" s="6">
        <v>73</v>
      </c>
      <c r="D12" s="10">
        <v>16</v>
      </c>
      <c r="E12" s="7">
        <v>37</v>
      </c>
      <c r="F12" s="7">
        <v>14</v>
      </c>
      <c r="G12" s="8">
        <v>5.8</v>
      </c>
      <c r="H12" s="17">
        <v>2.5</v>
      </c>
      <c r="I12" s="6">
        <f>C12*H12</f>
        <v>182.5</v>
      </c>
      <c r="J12" s="18">
        <f>D12*H12</f>
        <v>40</v>
      </c>
      <c r="K12" s="18">
        <f>E12*H12</f>
        <v>92.5</v>
      </c>
      <c r="L12" s="19">
        <f>G12*H12</f>
        <v>14.5</v>
      </c>
      <c r="M12" s="6">
        <v>3.5</v>
      </c>
      <c r="N12" s="25">
        <v>150</v>
      </c>
      <c r="O12" s="24">
        <v>100</v>
      </c>
      <c r="P12" s="8">
        <v>3.85</v>
      </c>
      <c r="Q12" s="6">
        <f>M12*3000000/100*0.05*0.015</f>
        <v>78.75</v>
      </c>
      <c r="R12" s="7">
        <f t="shared" si="2"/>
        <v>450</v>
      </c>
      <c r="S12" s="20">
        <f t="shared" si="2"/>
        <v>300</v>
      </c>
      <c r="T12" s="22">
        <f t="shared" si="2"/>
        <v>11.55</v>
      </c>
      <c r="U12" s="6">
        <v>0.6</v>
      </c>
      <c r="V12" s="7">
        <v>0.12</v>
      </c>
      <c r="W12" s="10">
        <v>0.15</v>
      </c>
      <c r="X12" s="8">
        <v>0.4</v>
      </c>
      <c r="Y12" s="50">
        <f t="shared" si="3"/>
        <v>47.25</v>
      </c>
      <c r="Z12" s="51">
        <f t="shared" si="3"/>
        <v>54</v>
      </c>
      <c r="AA12" s="51">
        <f t="shared" si="3"/>
        <v>45</v>
      </c>
      <c r="AB12" s="52">
        <f>AA12*W12</f>
        <v>6.75</v>
      </c>
      <c r="AC12" s="61">
        <v>0.7</v>
      </c>
      <c r="AD12" s="62">
        <v>0.3</v>
      </c>
      <c r="AE12" s="62">
        <v>0.6</v>
      </c>
      <c r="AF12" s="63">
        <v>0.7</v>
      </c>
      <c r="AG12" s="50">
        <f t="shared" si="0"/>
        <v>149.42500000000001</v>
      </c>
      <c r="AH12" s="51">
        <f t="shared" si="0"/>
        <v>23.8</v>
      </c>
      <c r="AI12" s="51">
        <f t="shared" si="1"/>
        <v>65.5</v>
      </c>
      <c r="AJ12" s="94">
        <f t="shared" si="1"/>
        <v>9.7750000000000004</v>
      </c>
    </row>
    <row r="13" spans="2:36" x14ac:dyDescent="0.25">
      <c r="C13" s="3"/>
      <c r="D13" s="3"/>
      <c r="E13" s="3"/>
      <c r="F13" s="3"/>
      <c r="G13" s="3"/>
    </row>
  </sheetData>
  <mergeCells count="10">
    <mergeCell ref="U6:X6"/>
    <mergeCell ref="Y6:AB6"/>
    <mergeCell ref="AG6:AJ6"/>
    <mergeCell ref="AC6:AF6"/>
    <mergeCell ref="B6:B7"/>
    <mergeCell ref="C6:G6"/>
    <mergeCell ref="H6:H7"/>
    <mergeCell ref="I6:L6"/>
    <mergeCell ref="M6:P6"/>
    <mergeCell ref="Q6:T6"/>
  </mergeCells>
  <pageMargins left="0" right="0" top="0.15748031496062992" bottom="0.74803149606299213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"/>
  <sheetViews>
    <sheetView workbookViewId="0">
      <selection activeCell="E4" sqref="C4:E4"/>
    </sheetView>
  </sheetViews>
  <sheetFormatPr defaultRowHeight="15" x14ac:dyDescent="0.25"/>
  <cols>
    <col min="2" max="2" width="55" customWidth="1"/>
    <col min="3" max="3" width="14" customWidth="1"/>
    <col min="4" max="4" width="13.42578125" customWidth="1"/>
    <col min="5" max="5" width="13.28515625" customWidth="1"/>
    <col min="8" max="8" width="35.140625" customWidth="1"/>
  </cols>
  <sheetData>
    <row r="4" spans="2:9" ht="18.75" x14ac:dyDescent="0.25">
      <c r="B4" s="71" t="s">
        <v>33</v>
      </c>
      <c r="C4" s="71" t="s">
        <v>34</v>
      </c>
      <c r="D4" s="71" t="s">
        <v>46</v>
      </c>
      <c r="E4" s="71" t="s">
        <v>35</v>
      </c>
    </row>
    <row r="5" spans="2:9" ht="47.25" customHeight="1" x14ac:dyDescent="0.25">
      <c r="B5" s="70" t="s">
        <v>41</v>
      </c>
      <c r="C5" s="72">
        <v>31</v>
      </c>
      <c r="D5" s="72">
        <v>10.7</v>
      </c>
      <c r="E5" s="72">
        <v>24.8</v>
      </c>
      <c r="H5" s="70" t="s">
        <v>40</v>
      </c>
      <c r="I5" s="72">
        <v>5.5</v>
      </c>
    </row>
    <row r="6" spans="2:9" ht="42" customHeight="1" x14ac:dyDescent="0.25">
      <c r="B6" s="70" t="s">
        <v>37</v>
      </c>
      <c r="C6" s="72">
        <v>5</v>
      </c>
      <c r="D6" s="72">
        <v>20.8</v>
      </c>
      <c r="E6" s="73">
        <v>5.2</v>
      </c>
      <c r="H6" s="70" t="s">
        <v>39</v>
      </c>
      <c r="I6" s="72">
        <v>2</v>
      </c>
    </row>
    <row r="7" spans="2:9" ht="37.5" x14ac:dyDescent="0.25">
      <c r="B7" s="70" t="s">
        <v>38</v>
      </c>
      <c r="C7" s="72">
        <f>$I$6*C5</f>
        <v>62</v>
      </c>
      <c r="D7" s="72">
        <v>12</v>
      </c>
      <c r="E7" s="72">
        <v>62</v>
      </c>
      <c r="H7" s="70" t="s">
        <v>43</v>
      </c>
      <c r="I7" s="72">
        <v>7.5</v>
      </c>
    </row>
    <row r="8" spans="2:9" ht="42.75" customHeight="1" x14ac:dyDescent="0.25">
      <c r="B8" s="70" t="s">
        <v>36</v>
      </c>
      <c r="C8" s="74">
        <v>0.7</v>
      </c>
      <c r="D8" s="74">
        <v>0.3</v>
      </c>
      <c r="E8" s="74">
        <v>0.6</v>
      </c>
    </row>
    <row r="9" spans="2:9" ht="42.75" customHeight="1" x14ac:dyDescent="0.25">
      <c r="B9" s="70" t="s">
        <v>42</v>
      </c>
      <c r="C9" s="75">
        <f>C7/C8</f>
        <v>88.571428571428584</v>
      </c>
      <c r="D9" s="75">
        <f>D7/D8</f>
        <v>40</v>
      </c>
      <c r="E9" s="75">
        <f>E7/E8</f>
        <v>103.33333333333334</v>
      </c>
    </row>
    <row r="10" spans="2:9" ht="40.5" customHeight="1" x14ac:dyDescent="0.25">
      <c r="B10" s="70" t="s">
        <v>44</v>
      </c>
      <c r="C10" s="72">
        <v>1</v>
      </c>
      <c r="D10" s="72">
        <v>0.7</v>
      </c>
      <c r="E10" s="72">
        <v>0.8</v>
      </c>
    </row>
    <row r="11" spans="2:9" ht="54" customHeight="1" x14ac:dyDescent="0.25">
      <c r="B11" s="70" t="s">
        <v>45</v>
      </c>
      <c r="C11" s="75">
        <f>C9/C10</f>
        <v>88.571428571428584</v>
      </c>
      <c r="D11" s="75">
        <f>D9/D10</f>
        <v>57.142857142857146</v>
      </c>
      <c r="E11" s="75">
        <f>E9/E10</f>
        <v>129.16666666666666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4" workbookViewId="0">
      <selection activeCell="C13" sqref="C13:D13"/>
    </sheetView>
  </sheetViews>
  <sheetFormatPr defaultRowHeight="15" x14ac:dyDescent="0.25"/>
  <cols>
    <col min="2" max="2" width="44.140625" customWidth="1"/>
    <col min="3" max="4" width="11.42578125" bestFit="1" customWidth="1"/>
    <col min="5" max="5" width="12.140625" bestFit="1" customWidth="1"/>
  </cols>
  <sheetData>
    <row r="2" spans="2:10" ht="36" customHeight="1" x14ac:dyDescent="0.25">
      <c r="B2" s="90" t="s">
        <v>32</v>
      </c>
      <c r="C2" s="91"/>
      <c r="D2" s="91"/>
      <c r="E2" s="91"/>
    </row>
    <row r="3" spans="2:10" ht="15.75" thickBot="1" x14ac:dyDescent="0.3"/>
    <row r="4" spans="2:10" ht="15.75" thickBot="1" x14ac:dyDescent="0.3">
      <c r="B4" s="64" t="s">
        <v>31</v>
      </c>
      <c r="C4" s="65" t="s">
        <v>22</v>
      </c>
      <c r="D4" s="65" t="s">
        <v>23</v>
      </c>
      <c r="E4" s="65" t="s">
        <v>24</v>
      </c>
    </row>
    <row r="5" spans="2:10" ht="22.5" customHeight="1" thickBot="1" x14ac:dyDescent="0.3">
      <c r="B5" s="66" t="s">
        <v>25</v>
      </c>
      <c r="C5" s="67">
        <v>31</v>
      </c>
      <c r="D5" s="67">
        <v>10.7</v>
      </c>
      <c r="E5" s="67">
        <v>24.5</v>
      </c>
    </row>
    <row r="6" spans="2:10" ht="30.75" customHeight="1" thickBot="1" x14ac:dyDescent="0.3">
      <c r="B6" s="66" t="s">
        <v>30</v>
      </c>
      <c r="C6" s="67">
        <f>C5*4.5</f>
        <v>139.5</v>
      </c>
      <c r="D6" s="67">
        <f>D5*4.5</f>
        <v>48.15</v>
      </c>
      <c r="E6" s="67">
        <f>E5*4.5</f>
        <v>110.25</v>
      </c>
    </row>
    <row r="7" spans="2:10" ht="28.5" customHeight="1" thickBot="1" x14ac:dyDescent="0.3">
      <c r="B7" s="66" t="s">
        <v>26</v>
      </c>
      <c r="C7" s="67">
        <v>112.5</v>
      </c>
      <c r="D7" s="67">
        <v>450</v>
      </c>
      <c r="E7" s="67">
        <v>810</v>
      </c>
      <c r="H7" s="68"/>
      <c r="I7" s="68"/>
      <c r="J7" s="68"/>
    </row>
    <row r="8" spans="2:10" ht="32.25" customHeight="1" thickBot="1" x14ac:dyDescent="0.3">
      <c r="B8" s="66" t="s">
        <v>27</v>
      </c>
      <c r="C8" s="67">
        <v>0.3</v>
      </c>
      <c r="D8" s="67">
        <v>0.05</v>
      </c>
      <c r="E8" s="67">
        <v>0.2</v>
      </c>
    </row>
    <row r="9" spans="2:10" ht="30.75" customHeight="1" thickBot="1" x14ac:dyDescent="0.3">
      <c r="B9" s="66" t="s">
        <v>28</v>
      </c>
      <c r="C9" s="67">
        <v>0.7</v>
      </c>
      <c r="D9" s="67">
        <v>0.3</v>
      </c>
      <c r="E9" s="67">
        <v>0.6</v>
      </c>
    </row>
    <row r="10" spans="2:10" ht="48.75" customHeight="1" thickBot="1" x14ac:dyDescent="0.3">
      <c r="B10" s="66" t="s">
        <v>68</v>
      </c>
      <c r="C10" s="67">
        <v>0.9</v>
      </c>
      <c r="D10" s="67">
        <v>0.5</v>
      </c>
      <c r="E10" s="67">
        <v>0.8</v>
      </c>
    </row>
    <row r="11" spans="2:10" ht="48.75" customHeight="1" thickBot="1" x14ac:dyDescent="0.3">
      <c r="B11" s="66" t="s">
        <v>69</v>
      </c>
      <c r="C11" s="77">
        <v>1</v>
      </c>
      <c r="D11" s="77">
        <v>1</v>
      </c>
      <c r="E11" s="77">
        <v>1</v>
      </c>
    </row>
    <row r="12" spans="2:10" ht="30.75" thickBot="1" x14ac:dyDescent="0.3">
      <c r="B12" s="66" t="s">
        <v>29</v>
      </c>
      <c r="C12" s="67">
        <v>5</v>
      </c>
      <c r="D12" s="67">
        <v>20.8</v>
      </c>
      <c r="E12" s="67">
        <v>5.2</v>
      </c>
    </row>
    <row r="13" spans="2:10" ht="48" customHeight="1" thickBot="1" x14ac:dyDescent="0.3">
      <c r="B13" s="66" t="s">
        <v>70</v>
      </c>
      <c r="C13" s="69">
        <f>(((C6-C7*C8)/C9))-C12</f>
        <v>146.07142857142858</v>
      </c>
      <c r="D13" s="69">
        <f>(((D6-D7*D8)/D9))-D12</f>
        <v>64.7</v>
      </c>
      <c r="E13" s="69">
        <f>(((E6-E7*E8)/E9))-E12</f>
        <v>-91.45</v>
      </c>
    </row>
    <row r="14" spans="2:10" ht="45.75" thickBot="1" x14ac:dyDescent="0.3">
      <c r="B14" s="66" t="s">
        <v>71</v>
      </c>
      <c r="C14" s="69">
        <f>(((C6-C7*C8)/C9/C10))-C12</f>
        <v>162.85714285714286</v>
      </c>
      <c r="D14" s="69">
        <f>(((D6-D7*D8)/D9/D10))-D12</f>
        <v>150.19999999999999</v>
      </c>
      <c r="E14" s="69">
        <f>(((E6-E7*E8)/E9/E10))-E12</f>
        <v>-113.0125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9"/>
  <sheetViews>
    <sheetView topLeftCell="A40" workbookViewId="0">
      <selection activeCell="J52" sqref="J52"/>
    </sheetView>
  </sheetViews>
  <sheetFormatPr defaultRowHeight="15" x14ac:dyDescent="0.25"/>
  <cols>
    <col min="2" max="2" width="38.42578125" customWidth="1"/>
    <col min="3" max="3" width="11.7109375" customWidth="1"/>
    <col min="4" max="4" width="11.5703125" customWidth="1"/>
    <col min="5" max="5" width="11.5703125" bestFit="1" customWidth="1"/>
    <col min="6" max="6" width="9.28515625" customWidth="1"/>
    <col min="7" max="7" width="14.28515625" customWidth="1"/>
    <col min="8" max="8" width="18" customWidth="1"/>
    <col min="9" max="9" width="15.7109375" customWidth="1"/>
    <col min="10" max="10" width="10.5703125" customWidth="1"/>
  </cols>
  <sheetData>
    <row r="4" spans="2:10" ht="20.25" x14ac:dyDescent="0.25">
      <c r="B4" s="95"/>
      <c r="C4" s="71" t="s">
        <v>34</v>
      </c>
      <c r="D4" s="71" t="s">
        <v>46</v>
      </c>
      <c r="E4" s="71" t="s">
        <v>74</v>
      </c>
    </row>
    <row r="5" spans="2:10" ht="57.75" customHeight="1" x14ac:dyDescent="0.25">
      <c r="B5" s="96" t="s">
        <v>47</v>
      </c>
      <c r="C5" s="97">
        <v>88.571428571428584</v>
      </c>
      <c r="D5" s="97">
        <v>57.142857142857146</v>
      </c>
      <c r="E5" s="97">
        <v>129.16666666666666</v>
      </c>
    </row>
    <row r="8" spans="2:10" ht="30" customHeight="1" x14ac:dyDescent="0.25">
      <c r="B8" s="98" t="s">
        <v>65</v>
      </c>
      <c r="C8" s="98" t="s">
        <v>48</v>
      </c>
      <c r="D8" s="98" t="s">
        <v>49</v>
      </c>
      <c r="E8" s="99">
        <v>0.67796296296296299</v>
      </c>
      <c r="F8" s="99">
        <v>0.59332175925925923</v>
      </c>
      <c r="G8" s="99">
        <v>0.26423611111111112</v>
      </c>
      <c r="H8" s="98" t="s">
        <v>50</v>
      </c>
      <c r="I8" s="100" t="s">
        <v>57</v>
      </c>
      <c r="J8" s="100" t="s">
        <v>64</v>
      </c>
    </row>
    <row r="9" spans="2:10" x14ac:dyDescent="0.25">
      <c r="B9" s="95" t="s">
        <v>6</v>
      </c>
      <c r="C9" s="101">
        <v>34</v>
      </c>
      <c r="D9" s="101">
        <v>12</v>
      </c>
      <c r="E9" s="101">
        <v>16</v>
      </c>
      <c r="F9" s="101">
        <v>14</v>
      </c>
      <c r="G9" s="101">
        <v>6</v>
      </c>
      <c r="H9" s="101"/>
      <c r="I9" s="101"/>
      <c r="J9" s="102"/>
    </row>
    <row r="10" spans="2:10" x14ac:dyDescent="0.25">
      <c r="B10" s="95" t="s">
        <v>51</v>
      </c>
      <c r="C10" s="101"/>
      <c r="D10" s="101">
        <v>52</v>
      </c>
      <c r="E10" s="101">
        <v>16</v>
      </c>
      <c r="F10" s="101">
        <v>14</v>
      </c>
      <c r="G10" s="101">
        <v>20</v>
      </c>
      <c r="H10" s="101"/>
      <c r="I10" s="101"/>
      <c r="J10" s="102"/>
    </row>
    <row r="11" spans="2:10" x14ac:dyDescent="0.25">
      <c r="B11" s="95" t="s">
        <v>52</v>
      </c>
      <c r="C11" s="101"/>
      <c r="D11" s="101"/>
      <c r="E11" s="101">
        <v>16</v>
      </c>
      <c r="F11" s="101">
        <v>23</v>
      </c>
      <c r="G11" s="101">
        <v>30</v>
      </c>
      <c r="H11" s="101">
        <v>60</v>
      </c>
      <c r="I11" s="101"/>
      <c r="J11" s="102"/>
    </row>
    <row r="12" spans="2:10" x14ac:dyDescent="0.25">
      <c r="B12" s="95" t="s">
        <v>53</v>
      </c>
      <c r="C12" s="101">
        <v>10700</v>
      </c>
      <c r="D12" s="101">
        <v>21000</v>
      </c>
      <c r="E12" s="101">
        <v>18100</v>
      </c>
      <c r="F12" s="101">
        <v>18500</v>
      </c>
      <c r="G12" s="101">
        <v>18900</v>
      </c>
      <c r="H12" s="101">
        <v>14800</v>
      </c>
      <c r="I12" s="101"/>
      <c r="J12" s="102"/>
    </row>
    <row r="13" spans="2:10" x14ac:dyDescent="0.25">
      <c r="B13" s="103" t="s">
        <v>63</v>
      </c>
      <c r="C13" s="103"/>
      <c r="D13" s="103"/>
      <c r="E13" s="103"/>
      <c r="F13" s="103"/>
      <c r="G13" s="103"/>
      <c r="H13" s="103"/>
      <c r="I13" s="103"/>
      <c r="J13" s="95"/>
    </row>
    <row r="14" spans="2:10" x14ac:dyDescent="0.25">
      <c r="B14" s="95" t="s">
        <v>54</v>
      </c>
      <c r="C14" s="101">
        <v>230</v>
      </c>
      <c r="D14" s="101">
        <v>100</v>
      </c>
      <c r="E14" s="101"/>
      <c r="F14" s="101"/>
      <c r="G14" s="101"/>
      <c r="H14" s="101">
        <v>200</v>
      </c>
      <c r="I14" s="101"/>
      <c r="J14" s="102"/>
    </row>
    <row r="15" spans="2:10" x14ac:dyDescent="0.25">
      <c r="B15" s="95" t="s">
        <v>55</v>
      </c>
      <c r="C15" s="101">
        <f>C14*C12/1000</f>
        <v>2461</v>
      </c>
      <c r="D15" s="101">
        <f>D14*D12/1000</f>
        <v>2100</v>
      </c>
      <c r="E15" s="101"/>
      <c r="F15" s="101"/>
      <c r="G15" s="101"/>
      <c r="H15" s="101">
        <f>H14*H12/1000</f>
        <v>2960</v>
      </c>
      <c r="I15" s="101">
        <f>SUM(C15:H15)</f>
        <v>7521</v>
      </c>
      <c r="J15" s="104">
        <f>I15/2000</f>
        <v>3.7605</v>
      </c>
    </row>
    <row r="16" spans="2:10" x14ac:dyDescent="0.25">
      <c r="B16" s="95" t="s">
        <v>58</v>
      </c>
      <c r="C16" s="101">
        <v>100</v>
      </c>
      <c r="D16" s="101"/>
      <c r="E16" s="101">
        <v>350</v>
      </c>
      <c r="F16" s="101"/>
      <c r="G16" s="101"/>
      <c r="H16" s="101">
        <v>100</v>
      </c>
      <c r="I16" s="101"/>
      <c r="J16" s="104"/>
    </row>
    <row r="17" spans="2:10" x14ac:dyDescent="0.25">
      <c r="B17" s="95" t="s">
        <v>56</v>
      </c>
      <c r="C17" s="101">
        <f>C16*C12/1000</f>
        <v>1070</v>
      </c>
      <c r="D17" s="101"/>
      <c r="E17" s="101">
        <f>E16*E12/1000</f>
        <v>6335</v>
      </c>
      <c r="F17" s="101"/>
      <c r="G17" s="101"/>
      <c r="H17" s="101">
        <f>H16*H12/1000</f>
        <v>1480</v>
      </c>
      <c r="I17" s="101">
        <f>SUM(C17:H17)</f>
        <v>8885</v>
      </c>
      <c r="J17" s="104">
        <f>I17/2000</f>
        <v>4.4424999999999999</v>
      </c>
    </row>
    <row r="18" spans="2:10" x14ac:dyDescent="0.25">
      <c r="B18" s="95" t="s">
        <v>59</v>
      </c>
      <c r="C18" s="101">
        <v>100</v>
      </c>
      <c r="D18" s="101"/>
      <c r="E18" s="101"/>
      <c r="F18" s="101">
        <v>400</v>
      </c>
      <c r="G18" s="101"/>
      <c r="H18" s="101"/>
      <c r="I18" s="101"/>
      <c r="J18" s="104"/>
    </row>
    <row r="19" spans="2:10" x14ac:dyDescent="0.25">
      <c r="B19" s="95" t="s">
        <v>60</v>
      </c>
      <c r="C19" s="101">
        <f>C18*C12/1000</f>
        <v>1070</v>
      </c>
      <c r="D19" s="101"/>
      <c r="E19" s="101"/>
      <c r="F19" s="101">
        <f>F18*F12/1000</f>
        <v>7400</v>
      </c>
      <c r="G19" s="101"/>
      <c r="H19" s="101"/>
      <c r="I19" s="101">
        <f>SUM(C19:H19)</f>
        <v>8470</v>
      </c>
      <c r="J19" s="104">
        <f>I19/2000</f>
        <v>4.2350000000000003</v>
      </c>
    </row>
    <row r="20" spans="2:10" x14ac:dyDescent="0.25">
      <c r="B20" s="95" t="s">
        <v>61</v>
      </c>
      <c r="C20" s="101">
        <v>200</v>
      </c>
      <c r="D20" s="101"/>
      <c r="E20" s="101"/>
      <c r="F20" s="101"/>
      <c r="G20" s="101">
        <v>250</v>
      </c>
      <c r="H20" s="101">
        <v>100</v>
      </c>
      <c r="I20" s="101"/>
      <c r="J20" s="104"/>
    </row>
    <row r="21" spans="2:10" x14ac:dyDescent="0.25">
      <c r="B21" s="95" t="s">
        <v>62</v>
      </c>
      <c r="C21" s="102">
        <f>C12*C20/1000</f>
        <v>2140</v>
      </c>
      <c r="D21" s="102"/>
      <c r="E21" s="102"/>
      <c r="F21" s="102"/>
      <c r="G21" s="102">
        <f>G12*G20/1000</f>
        <v>4725</v>
      </c>
      <c r="H21" s="102">
        <f>H12*H20/1000</f>
        <v>1480</v>
      </c>
      <c r="I21" s="101">
        <f>SUM(C21:H21)</f>
        <v>8345</v>
      </c>
      <c r="J21" s="104">
        <f>I21/2000</f>
        <v>4.1725000000000003</v>
      </c>
    </row>
    <row r="22" spans="2:10" x14ac:dyDescent="0.25">
      <c r="B22" s="95" t="s">
        <v>75</v>
      </c>
      <c r="C22" s="101">
        <v>200</v>
      </c>
      <c r="D22" s="101">
        <v>150</v>
      </c>
      <c r="E22" s="101"/>
      <c r="F22" s="101"/>
      <c r="G22" s="101"/>
      <c r="H22" s="101"/>
      <c r="I22" s="101"/>
      <c r="J22" s="102"/>
    </row>
    <row r="23" spans="2:10" x14ac:dyDescent="0.25">
      <c r="B23" s="95" t="s">
        <v>76</v>
      </c>
      <c r="C23" s="101">
        <f>C22*C12/1000</f>
        <v>2140</v>
      </c>
      <c r="D23" s="101">
        <f>D22*D12/1000</f>
        <v>3150</v>
      </c>
      <c r="E23" s="101"/>
      <c r="F23" s="101"/>
      <c r="G23" s="101"/>
      <c r="H23" s="101"/>
      <c r="I23" s="101">
        <f>SUM(C23:H23)</f>
        <v>5290</v>
      </c>
      <c r="J23" s="104">
        <f>I23/2000</f>
        <v>2.645</v>
      </c>
    </row>
    <row r="25" spans="2:10" ht="18" customHeight="1" x14ac:dyDescent="0.25">
      <c r="B25" s="95"/>
      <c r="C25" s="71" t="s">
        <v>34</v>
      </c>
      <c r="D25" s="71" t="s">
        <v>46</v>
      </c>
      <c r="E25" s="71" t="s">
        <v>74</v>
      </c>
    </row>
    <row r="26" spans="2:10" ht="31.5" customHeight="1" x14ac:dyDescent="0.25">
      <c r="B26" s="96" t="s">
        <v>72</v>
      </c>
      <c r="C26" s="76">
        <v>162.85714285714286</v>
      </c>
      <c r="D26" s="76">
        <v>150.19999999999999</v>
      </c>
      <c r="E26" s="76"/>
    </row>
    <row r="30" spans="2:10" ht="43.5" customHeight="1" x14ac:dyDescent="0.25">
      <c r="B30" s="98" t="s">
        <v>65</v>
      </c>
      <c r="C30" s="98" t="s">
        <v>48</v>
      </c>
      <c r="D30" s="98" t="s">
        <v>49</v>
      </c>
      <c r="E30" s="99" t="s">
        <v>66</v>
      </c>
      <c r="F30" s="98" t="s">
        <v>67</v>
      </c>
      <c r="G30" s="100" t="s">
        <v>57</v>
      </c>
      <c r="H30" s="100" t="s">
        <v>64</v>
      </c>
    </row>
    <row r="31" spans="2:10" x14ac:dyDescent="0.25">
      <c r="B31" s="95" t="s">
        <v>6</v>
      </c>
      <c r="C31" s="101">
        <v>34</v>
      </c>
      <c r="D31" s="101">
        <v>12</v>
      </c>
      <c r="E31" s="101">
        <v>20</v>
      </c>
      <c r="F31" s="101"/>
      <c r="G31" s="105"/>
      <c r="H31" s="95"/>
    </row>
    <row r="32" spans="2:10" x14ac:dyDescent="0.25">
      <c r="B32" s="95" t="s">
        <v>51</v>
      </c>
      <c r="C32" s="101"/>
      <c r="D32" s="101">
        <v>52</v>
      </c>
      <c r="E32" s="101">
        <v>20</v>
      </c>
      <c r="F32" s="101"/>
      <c r="G32" s="105"/>
      <c r="H32" s="95"/>
    </row>
    <row r="33" spans="2:8" x14ac:dyDescent="0.25">
      <c r="B33" s="95" t="s">
        <v>52</v>
      </c>
      <c r="C33" s="101"/>
      <c r="D33" s="101"/>
      <c r="E33" s="101"/>
      <c r="F33" s="101"/>
      <c r="G33" s="105"/>
      <c r="H33" s="95"/>
    </row>
    <row r="34" spans="2:8" x14ac:dyDescent="0.25">
      <c r="B34" s="95" t="s">
        <v>53</v>
      </c>
      <c r="C34" s="101">
        <v>10700</v>
      </c>
      <c r="D34" s="101">
        <v>21000</v>
      </c>
      <c r="E34" s="101">
        <v>12600</v>
      </c>
      <c r="F34" s="101">
        <v>21000</v>
      </c>
      <c r="G34" s="105"/>
      <c r="H34" s="95"/>
    </row>
    <row r="35" spans="2:8" x14ac:dyDescent="0.25">
      <c r="B35" s="106" t="s">
        <v>63</v>
      </c>
      <c r="C35" s="107"/>
      <c r="D35" s="107"/>
      <c r="E35" s="107"/>
      <c r="F35" s="107"/>
      <c r="G35" s="107"/>
      <c r="H35" s="108"/>
    </row>
    <row r="36" spans="2:8" x14ac:dyDescent="0.25">
      <c r="B36" s="95" t="s">
        <v>54</v>
      </c>
      <c r="C36" s="101">
        <v>400</v>
      </c>
      <c r="D36" s="101">
        <v>300</v>
      </c>
      <c r="E36" s="101"/>
      <c r="F36" s="101"/>
      <c r="G36" s="105"/>
      <c r="H36" s="95"/>
    </row>
    <row r="37" spans="2:8" x14ac:dyDescent="0.25">
      <c r="B37" s="95" t="s">
        <v>55</v>
      </c>
      <c r="C37" s="101">
        <f>C36*C34/1000</f>
        <v>4280</v>
      </c>
      <c r="D37" s="101">
        <f>D36*D34/1000</f>
        <v>6300</v>
      </c>
      <c r="E37" s="101"/>
      <c r="F37" s="101"/>
      <c r="G37" s="101">
        <f ca="1">SUM(C37:H37)</f>
        <v>10580</v>
      </c>
      <c r="H37" s="109">
        <f ca="1">G37/2000</f>
        <v>5.29</v>
      </c>
    </row>
    <row r="38" spans="2:8" x14ac:dyDescent="0.25">
      <c r="B38" s="95" t="s">
        <v>58</v>
      </c>
      <c r="C38" s="101"/>
      <c r="D38" s="101"/>
      <c r="E38" s="101">
        <v>700</v>
      </c>
      <c r="F38" s="101"/>
      <c r="G38" s="101"/>
      <c r="H38" s="109"/>
    </row>
    <row r="39" spans="2:8" x14ac:dyDescent="0.25">
      <c r="B39" s="95" t="s">
        <v>56</v>
      </c>
      <c r="C39" s="101">
        <f>C38*C34/1000</f>
        <v>0</v>
      </c>
      <c r="D39" s="101"/>
      <c r="E39" s="101">
        <f>E34*E38/1000</f>
        <v>8820</v>
      </c>
      <c r="F39" s="101"/>
      <c r="G39" s="101">
        <f ca="1">SUM(C39:H39)</f>
        <v>8820</v>
      </c>
      <c r="H39" s="109">
        <f ca="1">G39/2000</f>
        <v>4.41</v>
      </c>
    </row>
    <row r="40" spans="2:8" x14ac:dyDescent="0.25">
      <c r="B40" s="95" t="s">
        <v>59</v>
      </c>
      <c r="C40" s="101">
        <v>350</v>
      </c>
      <c r="D40" s="101"/>
      <c r="E40" s="101"/>
      <c r="F40" s="101">
        <v>300</v>
      </c>
      <c r="G40" s="101"/>
      <c r="H40" s="109"/>
    </row>
    <row r="41" spans="2:8" x14ac:dyDescent="0.25">
      <c r="B41" s="95" t="s">
        <v>60</v>
      </c>
      <c r="C41" s="101">
        <f>C40*C34/1000</f>
        <v>3745</v>
      </c>
      <c r="D41" s="101"/>
      <c r="E41" s="101"/>
      <c r="F41" s="101">
        <f>F34*F40/1000</f>
        <v>6300</v>
      </c>
      <c r="G41" s="101">
        <f ca="1">SUM(C41:H41)</f>
        <v>10045</v>
      </c>
      <c r="H41" s="109">
        <f ca="1">G41/2000</f>
        <v>5.0225</v>
      </c>
    </row>
    <row r="44" spans="2:8" ht="17.25" customHeight="1" x14ac:dyDescent="0.25">
      <c r="B44" s="95"/>
      <c r="C44" s="71" t="s">
        <v>34</v>
      </c>
      <c r="D44" s="71" t="s">
        <v>46</v>
      </c>
      <c r="E44" s="71" t="s">
        <v>74</v>
      </c>
    </row>
    <row r="45" spans="2:8" ht="30" customHeight="1" x14ac:dyDescent="0.25">
      <c r="B45" s="96" t="s">
        <v>73</v>
      </c>
      <c r="C45" s="76">
        <v>146.07142857142858</v>
      </c>
      <c r="D45" s="76">
        <v>64.7</v>
      </c>
      <c r="E45" s="76"/>
    </row>
    <row r="48" spans="2:8" ht="57.75" x14ac:dyDescent="0.25">
      <c r="B48" s="98" t="s">
        <v>65</v>
      </c>
      <c r="C48" s="98" t="s">
        <v>48</v>
      </c>
      <c r="D48" s="98" t="s">
        <v>49</v>
      </c>
      <c r="E48" s="99" t="s">
        <v>66</v>
      </c>
      <c r="F48" s="98" t="s">
        <v>67</v>
      </c>
      <c r="G48" s="100" t="s">
        <v>57</v>
      </c>
      <c r="H48" s="100" t="s">
        <v>64</v>
      </c>
    </row>
    <row r="49" spans="2:8" x14ac:dyDescent="0.25">
      <c r="B49" s="95" t="s">
        <v>6</v>
      </c>
      <c r="C49" s="101">
        <v>34</v>
      </c>
      <c r="D49" s="101">
        <v>12</v>
      </c>
      <c r="E49" s="101">
        <v>20</v>
      </c>
      <c r="F49" s="101"/>
      <c r="G49" s="105"/>
      <c r="H49" s="95"/>
    </row>
    <row r="50" spans="2:8" x14ac:dyDescent="0.25">
      <c r="B50" s="95" t="s">
        <v>51</v>
      </c>
      <c r="C50" s="101"/>
      <c r="D50" s="101">
        <v>52</v>
      </c>
      <c r="E50" s="101">
        <v>20</v>
      </c>
      <c r="F50" s="101"/>
      <c r="G50" s="105"/>
      <c r="H50" s="95"/>
    </row>
    <row r="51" spans="2:8" x14ac:dyDescent="0.25">
      <c r="B51" s="95" t="s">
        <v>52</v>
      </c>
      <c r="C51" s="101"/>
      <c r="D51" s="101"/>
      <c r="E51" s="101"/>
      <c r="F51" s="101"/>
      <c r="G51" s="105"/>
      <c r="H51" s="95"/>
    </row>
    <row r="52" spans="2:8" x14ac:dyDescent="0.25">
      <c r="B52" s="95" t="s">
        <v>53</v>
      </c>
      <c r="C52" s="101">
        <v>10700</v>
      </c>
      <c r="D52" s="101">
        <v>21000</v>
      </c>
      <c r="E52" s="101">
        <v>12600</v>
      </c>
      <c r="F52" s="101">
        <v>21000</v>
      </c>
      <c r="G52" s="105"/>
      <c r="H52" s="95"/>
    </row>
    <row r="53" spans="2:8" x14ac:dyDescent="0.25">
      <c r="B53" s="106" t="s">
        <v>63</v>
      </c>
      <c r="C53" s="107"/>
      <c r="D53" s="107"/>
      <c r="E53" s="107"/>
      <c r="F53" s="107"/>
      <c r="G53" s="107"/>
      <c r="H53" s="108"/>
    </row>
    <row r="54" spans="2:8" x14ac:dyDescent="0.25">
      <c r="B54" s="95" t="s">
        <v>54</v>
      </c>
      <c r="C54" s="101">
        <v>400</v>
      </c>
      <c r="D54" s="101">
        <v>100</v>
      </c>
      <c r="E54" s="101"/>
      <c r="F54" s="101"/>
      <c r="G54" s="105"/>
      <c r="H54" s="95"/>
    </row>
    <row r="55" spans="2:8" x14ac:dyDescent="0.25">
      <c r="B55" s="95" t="s">
        <v>55</v>
      </c>
      <c r="C55" s="101">
        <f>C54*C52/1000</f>
        <v>4280</v>
      </c>
      <c r="D55" s="101">
        <f>D54*D52/1000</f>
        <v>2100</v>
      </c>
      <c r="E55" s="101"/>
      <c r="F55" s="101"/>
      <c r="G55" s="101">
        <f ca="1">SUM(C55:H55)</f>
        <v>6380</v>
      </c>
      <c r="H55" s="109">
        <f ca="1">G55/2000</f>
        <v>3.19</v>
      </c>
    </row>
    <row r="56" spans="2:8" x14ac:dyDescent="0.25">
      <c r="B56" s="95" t="s">
        <v>58</v>
      </c>
      <c r="C56" s="101">
        <v>250</v>
      </c>
      <c r="D56" s="101"/>
      <c r="E56" s="101">
        <v>300</v>
      </c>
      <c r="F56" s="101"/>
      <c r="G56" s="101"/>
      <c r="H56" s="109"/>
    </row>
    <row r="57" spans="2:8" x14ac:dyDescent="0.25">
      <c r="B57" s="95" t="s">
        <v>56</v>
      </c>
      <c r="C57" s="101">
        <f>C56*C52/1000</f>
        <v>2675</v>
      </c>
      <c r="D57" s="101"/>
      <c r="E57" s="101">
        <f>E52*E56/1000</f>
        <v>3780</v>
      </c>
      <c r="F57" s="101"/>
      <c r="G57" s="101">
        <f ca="1">SUM(C57:H57)</f>
        <v>6455</v>
      </c>
      <c r="H57" s="109">
        <f ca="1">G57/2000</f>
        <v>3.2275</v>
      </c>
    </row>
    <row r="58" spans="2:8" x14ac:dyDescent="0.25">
      <c r="B58" s="95" t="s">
        <v>59</v>
      </c>
      <c r="C58" s="101">
        <v>300</v>
      </c>
      <c r="D58" s="101"/>
      <c r="E58" s="101"/>
      <c r="F58" s="101">
        <v>150</v>
      </c>
      <c r="G58" s="101"/>
      <c r="H58" s="109"/>
    </row>
    <row r="59" spans="2:8" x14ac:dyDescent="0.25">
      <c r="B59" s="95" t="s">
        <v>60</v>
      </c>
      <c r="C59" s="101">
        <f>C58*C52/1000</f>
        <v>3210</v>
      </c>
      <c r="D59" s="101"/>
      <c r="E59" s="101"/>
      <c r="F59" s="101">
        <f>F52*F58/1000</f>
        <v>3150</v>
      </c>
      <c r="G59" s="101">
        <f ca="1">SUM(C59:H59)</f>
        <v>6360</v>
      </c>
      <c r="H59" s="109">
        <f ca="1">G59/2000</f>
        <v>3.18</v>
      </c>
    </row>
  </sheetData>
  <mergeCells count="3">
    <mergeCell ref="B13:I13"/>
    <mergeCell ref="B53:H53"/>
    <mergeCell ref="B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по запасу в почве</vt:lpstr>
      <vt:lpstr>Расчет на прибавку урожая</vt:lpstr>
      <vt:lpstr>С учетом последействия уд и рН </vt:lpstr>
      <vt:lpstr>Расчет доз удобрений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2020-02-12T09:03:44Z</dcterms:modified>
</cp:coreProperties>
</file>